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3-1" sheetId="4" r:id="rId4"/>
    <sheet name="К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'дод.3'!$6:$8</definedName>
    <definedName name="_xlnm.Print_Titles" localSheetId="6">'дод.6'!$E:$F,'дод.6'!$14:$16</definedName>
    <definedName name="_xlnm.Print_Titles" localSheetId="7">'дод.7'!$6:$6</definedName>
    <definedName name="_xlnm.Print_Area" localSheetId="3">'3-1'!$A$1:$P$100</definedName>
    <definedName name="_xlnm.Print_Area" localSheetId="0">'дод.1'!$A$2:$F$69</definedName>
    <definedName name="_xlnm.Print_Area" localSheetId="1">'дод.2'!$A$2:$F$15</definedName>
    <definedName name="_xlnm.Print_Area" localSheetId="5">'дод.5'!$A$1:$S$39</definedName>
    <definedName name="_xlnm.Print_Area" localSheetId="6">'дод.6'!$A$1:$K$25</definedName>
    <definedName name="_xlnm.Print_Area" localSheetId="7">'дод.7'!$A$1:$J$34</definedName>
  </definedNames>
  <calcPr fullCalcOnLoad="1"/>
</workbook>
</file>

<file path=xl/sharedStrings.xml><?xml version="1.0" encoding="utf-8"?>
<sst xmlns="http://schemas.openxmlformats.org/spreadsheetml/2006/main" count="908" uniqueCount="542">
  <si>
    <r>
      <t xml:space="preserve">Зміни до додатку 5 до рішення районної ради від 06 лютого 2015 року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2015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</si>
  <si>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52279,00</t>
  </si>
  <si>
    <t>60000,00</t>
  </si>
  <si>
    <t>285000,00</t>
  </si>
  <si>
    <t>229000,00</t>
  </si>
  <si>
    <t>м.Н-Сіверський</t>
  </si>
  <si>
    <t>200000,00</t>
  </si>
  <si>
    <t>Додаток  2
до рішення районної ради від 27 березня 2015 року                                                                        "Про внесення змін до рішення районної ради від 06 лютого 2015 року "Про районний бюджет  на 2015 рік"</t>
  </si>
  <si>
    <t xml:space="preserve">Зміни до додатку 2 до рішення районної ради від 06 лютого 2015 року  "Про районний бюджет на 2015 рік"  </t>
  </si>
  <si>
    <t>"Фінансування  районного бюджету  на 2015 рік"</t>
  </si>
  <si>
    <t>Додаток  3
до рішення районної  ради від 27 березня 2015 року "Про внесення змін до рішення районної ради  від 06 лютого 2015 року "Про районний бюджет  на 2015 рік"</t>
  </si>
  <si>
    <t>Зміни до додатку 3 до рішення районної ради від 06 лютого 2015 року "Про районний бюджет на 2015 рік"</t>
  </si>
  <si>
    <t>Зміни до додатку 3-1 до рішення районної ради від 06 лютого 2015 року "Про районний бюджет на 2015 рік"</t>
  </si>
  <si>
    <t>"Видатки районного бюджету на 2015 рік за тимчасовою класифікацією видатків та кредитування місцевих бюджетів"</t>
  </si>
  <si>
    <t xml:space="preserve">Додаток 3-1                                                                                                         до рішення районної ради  від 27 березня 2015 року "Про внесення змін до рішення районної ради від 06 лютого 2015 року "Про районний бюджет на 2015 рік" </t>
  </si>
  <si>
    <t>Зміни до додатку 6 до рішення районної ради від 06 лютого 2015 року "Про районний бюджет на 2015 рік"</t>
  </si>
  <si>
    <t>"Перелік об’єктів, видатки на які у 2015  році будуть проводитися за рахунок коштів бюджету розвитку"</t>
  </si>
  <si>
    <t>Зміни до додатку 7 до рішення районної ради від 06 лютого 2015 року "Про районний бюджет на 2015 рік"</t>
  </si>
  <si>
    <t xml:space="preserve">"Перелік місцевих (регіональних) програм, які фінансуватимуться за рахунок коштів
районного бюджету  у 2015 році"
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</si>
  <si>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</si>
  <si>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</si>
  <si>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</si>
  <si>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</si>
  <si>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</si>
  <si>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</si>
  <si>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</si>
  <si>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</si>
  <si>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</si>
  <si>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</si>
  <si>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</si>
  <si>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</si>
  <si>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</si>
  <si>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</si>
  <si>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</si>
  <si>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</si>
  <si>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</si>
  <si>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</si>
  <si>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</si>
  <si>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</si>
  <si>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</si>
  <si>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</si>
  <si>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</si>
  <si>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</si>
  <si>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</si>
  <si>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</si>
  <si>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</si>
  <si>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</si>
  <si>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</si>
  <si>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</si>
  <si>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</si>
  <si>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</si>
  <si>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</si>
  <si>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</si>
  <si>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</si>
  <si>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</si>
  <si>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</si>
  <si>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</si>
  <si>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</si>
  <si>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</si>
  <si>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</si>
  <si>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</si>
  <si>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</si>
  <si>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</si>
  <si>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</si>
  <si>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</si>
  <si>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</si>
  <si>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</si>
  <si>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</si>
  <si>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</si>
  <si>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</si>
  <si>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</si>
  <si>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</si>
  <si>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</si>
  <si>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</si>
  <si>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</si>
  <si>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Загальне фінансування</t>
  </si>
  <si>
    <t>Фінансування за борговими операціями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</si>
  <si>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</si>
  <si>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</si>
  <si>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</si>
  <si>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</si>
  <si>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</si>
  <si>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</si>
  <si>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</si>
  <si>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</si>
  <si>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</si>
  <si>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</si>
  <si>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</si>
  <si>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</si>
  <si>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</si>
  <si>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</si>
  <si>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</si>
  <si>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</si>
  <si>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</si>
  <si>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</si>
  <si>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</si>
  <si>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</si>
  <si>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</si>
  <si>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</si>
  <si>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</si>
  <si>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</si>
  <si>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</si>
  <si>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</si>
  <si>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</si>
  <si>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</si>
  <si>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</si>
  <si>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</si>
  <si>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</si>
  <si>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</si>
  <si>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</si>
  <si>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</si>
  <si>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</si>
  <si>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</si>
  <si>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</si>
  <si>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</si>
  <si>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</si>
  <si>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</si>
  <si>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</si>
  <si>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</si>
  <si>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</si>
  <si>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</si>
  <si>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</si>
  <si>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</si>
  <si>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</si>
  <si>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</si>
  <si>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</si>
  <si>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</si>
  <si>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</si>
  <si>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</si>
  <si>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</si>
  <si>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</si>
  <si>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</si>
  <si>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</si>
  <si>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</si>
  <si>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</si>
  <si>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</si>
  <si>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</si>
  <si>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</si>
  <si>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</si>
  <si>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</si>
  <si>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</si>
  <si>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</si>
  <si>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</si>
  <si>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</si>
  <si>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</si>
  <si>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</si>
  <si>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</si>
  <si>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</si>
  <si>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</si>
  <si>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</si>
  <si>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</si>
  <si>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ролки</t>
  </si>
  <si>
    <t>Програма відшкодування з районного бюджету депутатам районної ради витрат, пов'язаних з депутатською діяльністю на 2012-2015 роки</t>
  </si>
  <si>
    <t>090412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</si>
  <si>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2013-2015 роках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</si>
  <si>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</si>
  <si>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</si>
  <si>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</si>
  <si>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</si>
  <si>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</si>
  <si>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</si>
  <si>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</si>
  <si>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</si>
  <si>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</si>
  <si>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</si>
  <si>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</si>
  <si>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Новгород-Сіверському районі на 2011-2015 роки</t>
  </si>
  <si>
    <t>250404</t>
  </si>
  <si>
    <t>250911</t>
  </si>
  <si>
    <t>Районна програма підтримки індивідуального житлового будівництва на селі "Власний дім" на 2012-2015 роки"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</si>
  <si>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</si>
  <si>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</si>
  <si>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</si>
  <si>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</si>
  <si>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</si>
  <si>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</si>
  <si>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</si>
  <si>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</si>
  <si>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</si>
  <si>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</si>
  <si>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</si>
  <si>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</si>
  <si>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</si>
  <si>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</si>
  <si>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</si>
  <si>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</si>
  <si>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</si>
  <si>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</si>
  <si>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</si>
  <si>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</si>
  <si>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</si>
  <si>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</si>
  <si>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</si>
  <si>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</si>
  <si>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</si>
  <si>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</si>
  <si>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</si>
  <si>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</si>
  <si>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</si>
  <si>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</si>
  <si>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</si>
  <si>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</si>
  <si>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</si>
  <si>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</si>
  <si>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</si>
  <si>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</si>
  <si>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</si>
  <si>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</si>
  <si>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</si>
  <si>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</si>
  <si>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</si>
  <si>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</si>
  <si>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</si>
  <si>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</si>
  <si>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</si>
  <si>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</si>
  <si>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</si>
  <si>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</si>
  <si>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</si>
  <si>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</si>
  <si>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</si>
  <si>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</si>
  <si>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</si>
  <si>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</si>
  <si>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</si>
  <si>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</si>
  <si>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</si>
  <si>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</si>
  <si>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</si>
  <si>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</si>
  <si>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</si>
  <si>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</si>
  <si>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</si>
  <si>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</si>
  <si>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</si>
  <si>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</si>
  <si>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</si>
  <si>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</si>
  <si>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</si>
  <si>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</si>
  <si>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</si>
  <si>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</si>
  <si>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</si>
  <si>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</si>
  <si>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</si>
  <si>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</si>
  <si>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</si>
  <si>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</si>
  <si>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</si>
  <si>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</si>
  <si>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</si>
  <si>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</si>
  <si>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</si>
  <si>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</si>
  <si>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</si>
  <si>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</si>
  <si>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</si>
  <si>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</si>
  <si>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</si>
  <si>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</si>
  <si>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</si>
  <si>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</si>
  <si>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</si>
  <si>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</si>
  <si>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</si>
  <si>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</si>
  <si>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</si>
  <si>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</si>
  <si>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</si>
  <si>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</si>
  <si>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</si>
  <si>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</si>
  <si>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</si>
  <si>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</si>
  <si>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</si>
  <si>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</si>
  <si>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</si>
  <si>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</si>
  <si>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</si>
  <si>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</si>
  <si>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</si>
  <si>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</si>
  <si>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</si>
  <si>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</si>
  <si>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</si>
  <si>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</si>
  <si>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</si>
  <si>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</si>
  <si>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</si>
  <si>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</si>
  <si>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</si>
  <si>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</si>
  <si>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</si>
  <si>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</si>
  <si>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</si>
  <si>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</si>
  <si>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</si>
  <si>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</si>
  <si>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</si>
  <si>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</si>
  <si>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</si>
  <si>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</si>
  <si>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</si>
  <si>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</si>
  <si>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</si>
  <si>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</si>
  <si>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</si>
  <si>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</si>
  <si>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</si>
  <si>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</si>
  <si>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</si>
  <si>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</si>
  <si>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</si>
  <si>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</si>
  <si>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</si>
  <si>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</si>
  <si>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</si>
  <si>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</si>
  <si>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</si>
  <si>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</si>
  <si>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</si>
  <si>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</si>
  <si>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</si>
  <si>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</si>
  <si>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</si>
  <si>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</si>
  <si>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</si>
  <si>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</si>
  <si>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</si>
  <si>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</si>
  <si>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</si>
  <si>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</si>
  <si>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</si>
  <si>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</si>
  <si>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</si>
  <si>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</si>
  <si>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</si>
  <si>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</si>
  <si>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Програма забезпеченості діяльності комунальної установи "Районний трудовий архів" Новгород-сіверської районної ради на 2013-2015 роки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</si>
  <si>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</si>
  <si>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</si>
  <si>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</si>
  <si>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</si>
  <si>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</si>
  <si>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</si>
  <si>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</si>
  <si>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</si>
  <si>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 xml:space="preserve">Сектор культури Н-Сіверської РДА 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</si>
  <si>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</si>
  <si>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</si>
  <si>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</si>
  <si>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</si>
  <si>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</si>
  <si>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</si>
  <si>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</si>
  <si>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</si>
  <si>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</si>
  <si>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</si>
  <si>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</si>
  <si>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</si>
  <si>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</si>
  <si>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</si>
  <si>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</si>
  <si>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</si>
  <si>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</si>
  <si>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1.Березовогатська</t>
  </si>
  <si>
    <t xml:space="preserve"> 2.Блистiвська</t>
  </si>
  <si>
    <t xml:space="preserve"> 3.Биринська</t>
  </si>
  <si>
    <t xml:space="preserve"> 5.Бучкiвська</t>
  </si>
  <si>
    <t xml:space="preserve"> 6.Вороб"ївська</t>
  </si>
  <si>
    <t xml:space="preserve"> 7.Горбiвська</t>
  </si>
  <si>
    <t xml:space="preserve"> 8.Грем"яцька</t>
  </si>
  <si>
    <t xml:space="preserve"> 9.Дiгтярiвська</t>
  </si>
  <si>
    <t>10.Кiровська</t>
  </si>
  <si>
    <t>11.Команська</t>
  </si>
  <si>
    <t>12.Кудлаївська</t>
  </si>
  <si>
    <t>14.Ковпинська</t>
  </si>
  <si>
    <t>15.Ларинiвська</t>
  </si>
  <si>
    <t>16.Лiсконогiвська</t>
  </si>
  <si>
    <t>17.Мамекiнська</t>
  </si>
  <si>
    <t>18.Мих.-Cлобiдська</t>
  </si>
  <si>
    <t>19.Об"їднанська</t>
  </si>
  <si>
    <t>20.Орлiвська</t>
  </si>
  <si>
    <t>21.Печенюгівська</t>
  </si>
  <si>
    <t>22.Попiвська</t>
  </si>
  <si>
    <t>23.Смяцька</t>
  </si>
  <si>
    <t>24.Чайкинська</t>
  </si>
  <si>
    <t>25.Шептакiвська</t>
  </si>
  <si>
    <t xml:space="preserve"> РАЗОМ по с/р :</t>
  </si>
  <si>
    <t>Районний бюджет</t>
  </si>
  <si>
    <t>Всього по району:</t>
  </si>
  <si>
    <t xml:space="preserve"> 4.Будо-Вороб'ївська</t>
  </si>
  <si>
    <t>13.Кам.-Слобiдська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</si>
  <si>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</si>
  <si>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</si>
  <si>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</si>
  <si>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</si>
  <si>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</si>
  <si>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</si>
  <si>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</si>
  <si>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</si>
  <si>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</si>
  <si>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</si>
  <si>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</si>
  <si>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</si>
  <si>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</si>
  <si>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</si>
  <si>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</si>
  <si>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</si>
  <si>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</si>
  <si>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</si>
  <si>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</si>
  <si>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</si>
  <si>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</si>
  <si>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</si>
  <si>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</si>
  <si>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</si>
  <si>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</si>
  <si>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</si>
  <si>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</si>
  <si>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</si>
  <si>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</si>
  <si>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</si>
  <si>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</si>
  <si>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</si>
  <si>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</si>
  <si>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</si>
  <si>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</si>
  <si>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</si>
  <si>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</si>
  <si>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</si>
  <si>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</si>
  <si>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</si>
  <si>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</si>
  <si>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</si>
  <si>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</si>
  <si>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</si>
  <si>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</si>
  <si>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</si>
  <si>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</si>
  <si>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</si>
  <si>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</si>
  <si>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</si>
  <si>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</si>
  <si>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</si>
  <si>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</si>
  <si>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</si>
  <si>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рада </t>
  </si>
  <si>
    <t>Назва</t>
  </si>
  <si>
    <t>Зміни обсягів готівкових коштів на рахунках районного бюджету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</si>
  <si>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</si>
  <si>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</si>
  <si>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</si>
  <si>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</si>
  <si>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</si>
  <si>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</si>
  <si>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</si>
  <si>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</si>
  <si>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</si>
  <si>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</si>
  <si>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</si>
  <si>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</si>
  <si>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</si>
  <si>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</si>
  <si>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</si>
  <si>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</si>
  <si>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</si>
  <si>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надання пільг хворим з хроничною нирковою недостатністю, що отримують програмний гемодіаліз в обласній лікарні та проживають в районі на 20115 рік</t>
  </si>
  <si>
    <t>Програма  розвитку місцевого самоврядування у Новгород-Сіверському районі на 2014-2015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</si>
  <si>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</si>
  <si>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</si>
  <si>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</si>
  <si>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</si>
  <si>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</si>
  <si>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</si>
  <si>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</si>
  <si>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</si>
  <si>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Дотації всього</t>
  </si>
  <si>
    <t>Програма підтримки діяльності Новгород-сіверської районної організації ветеранів України на 2015-17 роки</t>
  </si>
  <si>
    <t>Інша додаткова дотація з районного бюджету</t>
  </si>
  <si>
    <t>4805700,00</t>
  </si>
  <si>
    <t>59152,00</t>
  </si>
  <si>
    <t>47527,00</t>
  </si>
  <si>
    <t>14954,00</t>
  </si>
  <si>
    <t>28637,00</t>
  </si>
  <si>
    <t>30212,00</t>
  </si>
  <si>
    <t>379998,00</t>
  </si>
  <si>
    <t>47830,00</t>
  </si>
  <si>
    <t>32875,00</t>
  </si>
  <si>
    <t>25307,00</t>
  </si>
  <si>
    <t>37840,00</t>
  </si>
  <si>
    <t>36811,00</t>
  </si>
  <si>
    <t>16105,00</t>
  </si>
  <si>
    <t>32452,00</t>
  </si>
  <si>
    <t>66296,00</t>
  </si>
  <si>
    <t>24036,00</t>
  </si>
  <si>
    <t>20161,00</t>
  </si>
  <si>
    <t>32997,00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</si>
  <si>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</si>
  <si>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</si>
  <si>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220000,00</t>
  </si>
  <si>
    <t>136000,00</t>
  </si>
  <si>
    <t>165000,00</t>
  </si>
  <si>
    <t>110000,00</t>
  </si>
  <si>
    <t>20000,00</t>
  </si>
  <si>
    <t>123000,00</t>
  </si>
  <si>
    <t>50000,00</t>
  </si>
  <si>
    <t>96000,00</t>
  </si>
  <si>
    <t>238000,00</t>
  </si>
  <si>
    <t>210107</t>
  </si>
  <si>
    <t>0380</t>
  </si>
  <si>
    <t>Заходи  та роботи з мобілізаційної підготовки місцевого значення</t>
  </si>
  <si>
    <t>Програма ресурсного забезпечення мобілізаційних заходів на території Новгород-Сіверського району,військовозобов"язаних,призваних за мобілізацією та добровольців, які беруть участь в антитерористичній операції на 2015 рік</t>
  </si>
  <si>
    <t>Відділ освіти</t>
  </si>
  <si>
    <t xml:space="preserve">Загальноосвітні школи </t>
  </si>
  <si>
    <t>Модернізація котельні Чайкинського НВК</t>
  </si>
  <si>
    <t>у т.ч. за рахунок медичної субвенції</t>
  </si>
  <si>
    <t>Лікарні (всього)</t>
  </si>
  <si>
    <t>Центри первинної (медико-санітарної) допомоги (всього)</t>
  </si>
  <si>
    <t>у т.ч.медична субвенція</t>
  </si>
  <si>
    <t>На початок періоду</t>
  </si>
  <si>
    <r>
      <t xml:space="preserve">Зміни до додатку 1 до рішення районної ради від 06 лютого 2015 року                                                             "Про районний бюджет на 2015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2015 рік</t>
    </r>
  </si>
  <si>
    <t>Інша субвенція із сільських бюджетів та м Н-Сіверський районному бюджету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</si>
  <si>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</si>
  <si>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Надання кредитів</t>
  </si>
  <si>
    <t>Повернення кредитів</t>
  </si>
  <si>
    <t>Кредитування-всього</t>
  </si>
  <si>
    <t xml:space="preserve">з них </t>
  </si>
  <si>
    <t xml:space="preserve">Районна                                           державна     адміністрація </t>
  </si>
  <si>
    <t>Повернення коштів, наданих для кредитування індивідуальних сільських забудовників</t>
  </si>
  <si>
    <t>Додаток 4
до рішення районної ради від 27 березня 2015 року
"Про внесення змін до рішення районної ради від 06 лютого 2015 року "Про районний бюджет на 2015 рік"</t>
  </si>
  <si>
    <t>Зміни до додатку 4 до рішення районної ради від 06 лютого 2015 року "Про районний бюджет на 2015 рік"</t>
  </si>
  <si>
    <t>"Повернення кредитів до районного бюджету  та надання кредитів 
з районного бюджету на  2015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</si>
  <si>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2015 рік"</t>
    </r>
  </si>
  <si>
    <t>Додаток  6
до рішення районної ради від 27 березня 2015 року "Про внесення змін до рішення районної ради від 06 лютого 2015 року "Про районний бюджет  на 2015 рік"</t>
  </si>
  <si>
    <t>Додаток  7
до рішення районної ради від 27 березня 2015 року
"Про внесення змін до рішення районної ради від 06 лютого 2015 року "Про районний бюджет  на 2015 рік"</t>
  </si>
  <si>
    <t>Інша субвенція з обласного бюджету на виконання доручень виборців депутатами обласної ради</t>
  </si>
  <si>
    <t>на виконання доручень виборців депутатами обласної ради</t>
  </si>
  <si>
    <t>Додаток 5
до рішення районної ради від 27 березня 2015 року
"Про внесення змін до рішення районної ради від 06 лютого 2015 року                                                                                                                             "Про районний бюджет  на 2015 рік"</t>
  </si>
  <si>
    <t>Інша субвенція із сільських бюджетів та бюджету м.Н-Сіверський</t>
  </si>
  <si>
    <t>128000,00</t>
  </si>
  <si>
    <t>Додаток  1                                                                                     до рішення районної ради від 27 березня 2015 року  "Про внесення змін до рішення районної ради від    06 лютого 2015 року "Про районний бюджет  на 2015 рік"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</si>
</sst>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sz val="14"/>
      <name val="Times New Roman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4" fillId="26" borderId="1" applyNumberFormat="0" applyAlignment="0" applyProtection="0"/>
    <xf numFmtId="0" fontId="25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5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39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6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0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7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0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6" fillId="0" borderId="16" xfId="95" applyNumberFormat="1" applyFont="1" applyBorder="1" applyAlignment="1">
      <alignment vertical="top" wrapText="1"/>
      <protection/>
    </xf>
    <xf numFmtId="184" fontId="56" fillId="13" borderId="16" xfId="95" applyNumberFormat="1" applyFont="1" applyFill="1" applyBorder="1" applyAlignment="1">
      <alignment vertical="top" wrapText="1"/>
      <protection/>
    </xf>
    <xf numFmtId="0" fontId="33" fillId="0" borderId="1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/>
    </xf>
    <xf numFmtId="0" fontId="36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 horizontal="left"/>
      <protection/>
    </xf>
    <xf numFmtId="0" fontId="59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184" fontId="63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8" fillId="27" borderId="16" xfId="105" applyFont="1" applyFill="1" applyBorder="1" applyAlignment="1">
      <alignment horizontal="center" vertical="center"/>
      <protection/>
    </xf>
    <xf numFmtId="0" fontId="68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70" fillId="27" borderId="16" xfId="0" applyNumberFormat="1" applyFont="1" applyFill="1" applyBorder="1" applyAlignment="1">
      <alignment horizontal="right" vertical="center" wrapText="1"/>
    </xf>
    <xf numFmtId="0" fontId="71" fillId="0" borderId="16" xfId="105" applyFont="1" applyBorder="1" applyAlignment="1">
      <alignment horizontal="center" vertical="center"/>
      <protection/>
    </xf>
    <xf numFmtId="0" fontId="71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7" fillId="0" borderId="16" xfId="0" applyNumberFormat="1" applyFont="1" applyFill="1" applyBorder="1" applyAlignment="1">
      <alignment horizontal="right" vertical="center" wrapText="1"/>
    </xf>
    <xf numFmtId="0" fontId="72" fillId="27" borderId="16" xfId="105" applyFont="1" applyFill="1" applyBorder="1" applyAlignment="1">
      <alignment horizontal="center" vertical="center"/>
      <protection/>
    </xf>
    <xf numFmtId="0" fontId="72" fillId="27" borderId="19" xfId="105" applyFont="1" applyFill="1" applyBorder="1" applyAlignment="1">
      <alignment horizontal="center" vertical="center"/>
      <protection/>
    </xf>
    <xf numFmtId="49" fontId="71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7" fillId="0" borderId="0" xfId="0" applyNumberFormat="1" applyFont="1" applyFill="1" applyBorder="1" applyAlignment="1">
      <alignment horizontal="right" vertical="center" wrapText="1"/>
    </xf>
    <xf numFmtId="1" fontId="73" fillId="0" borderId="16" xfId="0" applyNumberFormat="1" applyFont="1" applyFill="1" applyBorder="1" applyAlignment="1">
      <alignment horizontal="center" vertical="top" wrapText="1"/>
    </xf>
    <xf numFmtId="3" fontId="73" fillId="0" borderId="14" xfId="0" applyNumberFormat="1" applyFont="1" applyFill="1" applyBorder="1" applyAlignment="1">
      <alignment horizontal="right" vertical="center" wrapText="1"/>
    </xf>
    <xf numFmtId="3" fontId="70" fillId="26" borderId="16" xfId="0" applyNumberFormat="1" applyFont="1" applyFill="1" applyBorder="1" applyAlignment="1">
      <alignment horizontal="right" vertical="center" wrapText="1"/>
    </xf>
    <xf numFmtId="3" fontId="76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/>
    </xf>
    <xf numFmtId="49" fontId="74" fillId="11" borderId="16" xfId="0" applyNumberFormat="1" applyFont="1" applyFill="1" applyBorder="1" applyAlignment="1">
      <alignment horizontal="left" vertical="center"/>
    </xf>
    <xf numFmtId="0" fontId="74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0" fontId="23" fillId="13" borderId="16" xfId="0" applyNumberFormat="1" applyFont="1" applyFill="1" applyBorder="1" applyAlignment="1" applyProtection="1">
      <alignment horizontal="left" vertical="center"/>
      <protection/>
    </xf>
    <xf numFmtId="0" fontId="23" fillId="13" borderId="16" xfId="0" applyNumberFormat="1" applyFont="1" applyFill="1" applyBorder="1" applyAlignment="1" applyProtection="1">
      <alignment horizontal="left" vertical="center" wrapText="1"/>
      <protection/>
    </xf>
    <xf numFmtId="3" fontId="23" fillId="13" borderId="16" xfId="0" applyNumberFormat="1" applyFont="1" applyFill="1" applyBorder="1" applyAlignment="1" applyProtection="1">
      <alignment horizontal="center" vertical="center"/>
      <protection/>
    </xf>
    <xf numFmtId="3" fontId="67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1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4" fillId="4" borderId="16" xfId="0" applyNumberFormat="1" applyFont="1" applyFill="1" applyBorder="1" applyAlignment="1">
      <alignment horizontal="left" vertical="center"/>
    </xf>
    <xf numFmtId="0" fontId="74" fillId="4" borderId="16" xfId="0" applyFont="1" applyFill="1" applyBorder="1" applyAlignment="1">
      <alignment horizontal="left" vertical="center" wrapText="1"/>
    </xf>
    <xf numFmtId="3" fontId="70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1" fillId="13" borderId="16" xfId="122" applyNumberFormat="1" applyFont="1" applyFill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1" fontId="40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3" fillId="26" borderId="16" xfId="0" applyFont="1" applyFill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184" fontId="63" fillId="0" borderId="16" xfId="95" applyNumberFormat="1" applyFont="1" applyBorder="1" applyAlignment="1">
      <alignment horizontal="center" vertical="center" wrapText="1"/>
      <protection/>
    </xf>
    <xf numFmtId="184" fontId="63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0" fillId="13" borderId="16" xfId="95" applyNumberFormat="1" applyFont="1" applyFill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57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9" fillId="4" borderId="16" xfId="0" applyNumberFormat="1" applyFont="1" applyFill="1" applyBorder="1" applyAlignment="1">
      <alignment horizontal="right" vertical="center"/>
    </xf>
    <xf numFmtId="3" fontId="39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7" fillId="26" borderId="16" xfId="0" applyNumberFormat="1" applyFont="1" applyFill="1" applyBorder="1" applyAlignment="1">
      <alignment horizontal="right" vertical="center" wrapText="1"/>
    </xf>
    <xf numFmtId="3" fontId="67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70" fillId="0" borderId="14" xfId="0" applyNumberFormat="1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/>
    </xf>
    <xf numFmtId="3" fontId="75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9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1" fillId="13" borderId="16" xfId="95" applyNumberFormat="1" applyFont="1" applyFill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3" fontId="40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3" fontId="36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8" fillId="4" borderId="16" xfId="0" applyNumberFormat="1" applyFont="1" applyFill="1" applyBorder="1" applyAlignment="1">
      <alignment vertical="justify"/>
    </xf>
    <xf numFmtId="3" fontId="58" fillId="4" borderId="16" xfId="0" applyNumberFormat="1" applyFont="1" applyFill="1" applyBorder="1" applyAlignment="1">
      <alignment horizontal="center" vertical="center"/>
    </xf>
    <xf numFmtId="3" fontId="75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0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8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5" fillId="0" borderId="16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3" fontId="42" fillId="0" borderId="16" xfId="95" applyNumberFormat="1" applyFont="1" applyBorder="1" applyAlignment="1">
      <alignment horizontal="right" vertical="center"/>
      <protection/>
    </xf>
    <xf numFmtId="3" fontId="81" fillId="0" borderId="16" xfId="95" applyNumberFormat="1" applyFont="1" applyBorder="1" applyAlignment="1">
      <alignment horizontal="right" vertical="center"/>
      <protection/>
    </xf>
    <xf numFmtId="3" fontId="81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0" fontId="82" fillId="0" borderId="0" xfId="0" applyNumberFormat="1" applyFont="1" applyFill="1" applyAlignment="1" applyProtection="1">
      <alignment/>
      <protection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justify" vertical="center" wrapText="1"/>
    </xf>
    <xf numFmtId="0" fontId="82" fillId="0" borderId="0" xfId="0" applyFont="1" applyFill="1" applyAlignment="1">
      <alignment/>
    </xf>
    <xf numFmtId="3" fontId="75" fillId="0" borderId="14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1" fillId="13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3" fontId="63" fillId="0" borderId="16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3" fontId="63" fillId="0" borderId="16" xfId="0" applyNumberFormat="1" applyFont="1" applyBorder="1" applyAlignment="1">
      <alignment horizontal="center" vertical="center"/>
    </xf>
    <xf numFmtId="3" fontId="8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4" fillId="0" borderId="0" xfId="0" applyNumberFormat="1" applyFont="1" applyFill="1" applyAlignment="1" applyProtection="1">
      <alignment/>
      <protection/>
    </xf>
    <xf numFmtId="0" fontId="8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4" fillId="0" borderId="13" xfId="0" applyNumberFormat="1" applyFont="1" applyFill="1" applyBorder="1" applyAlignment="1" applyProtection="1">
      <alignment/>
      <protection/>
    </xf>
    <xf numFmtId="0" fontId="84" fillId="0" borderId="14" xfId="0" applyNumberFormat="1" applyFont="1" applyFill="1" applyBorder="1" applyAlignment="1" applyProtection="1">
      <alignment/>
      <protection/>
    </xf>
    <xf numFmtId="0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Alignment="1" applyProtection="1">
      <alignment/>
      <protection/>
    </xf>
    <xf numFmtId="49" fontId="78" fillId="13" borderId="16" xfId="0" applyNumberFormat="1" applyFont="1" applyFill="1" applyBorder="1" applyAlignment="1">
      <alignment horizontal="center" vertical="center" wrapText="1"/>
    </xf>
    <xf numFmtId="0" fontId="77" fillId="13" borderId="16" xfId="0" applyFont="1" applyFill="1" applyBorder="1" applyAlignment="1">
      <alignment horizontal="center" vertical="center" wrapText="1"/>
    </xf>
    <xf numFmtId="184" fontId="86" fillId="13" borderId="16" xfId="0" applyNumberFormat="1" applyFont="1" applyFill="1" applyBorder="1" applyAlignment="1">
      <alignment vertical="center"/>
    </xf>
    <xf numFmtId="184" fontId="78" fillId="13" borderId="16" xfId="0" applyNumberFormat="1" applyFont="1" applyFill="1" applyBorder="1" applyAlignment="1" applyProtection="1">
      <alignment vertical="center"/>
      <protection/>
    </xf>
    <xf numFmtId="0" fontId="87" fillId="0" borderId="0" xfId="0" applyFont="1" applyFill="1" applyAlignment="1">
      <alignment/>
    </xf>
    <xf numFmtId="0" fontId="77" fillId="0" borderId="16" xfId="0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justify" vertical="center" wrapText="1"/>
    </xf>
    <xf numFmtId="3" fontId="77" fillId="0" borderId="16" xfId="0" applyNumberFormat="1" applyFont="1" applyFill="1" applyBorder="1" applyAlignment="1" applyProtection="1">
      <alignment horizontal="center" vertical="center"/>
      <protection/>
    </xf>
    <xf numFmtId="3" fontId="88" fillId="0" borderId="16" xfId="0" applyNumberFormat="1" applyFont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/>
      <protection/>
    </xf>
    <xf numFmtId="0" fontId="37" fillId="4" borderId="16" xfId="0" applyFont="1" applyFill="1" applyBorder="1" applyAlignment="1">
      <alignment horizontal="center" vertical="center" wrapText="1"/>
    </xf>
    <xf numFmtId="49" fontId="3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23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63" fillId="13" borderId="21" xfId="9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63" fillId="0" borderId="21" xfId="95" applyNumberFormat="1" applyFont="1" applyBorder="1" applyAlignment="1">
      <alignment horizontal="center" vertical="center"/>
      <protection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3" fillId="13" borderId="21" xfId="95" applyNumberFormat="1" applyFont="1" applyFill="1" applyBorder="1" applyAlignment="1">
      <alignment horizontal="center" vertical="center"/>
      <protection/>
    </xf>
    <xf numFmtId="3" fontId="59" fillId="4" borderId="21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3" fontId="63" fillId="0" borderId="21" xfId="95" applyNumberFormat="1" applyFont="1" applyBorder="1" applyAlignment="1">
      <alignment horizontal="center" vertical="center"/>
      <protection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tabSelected="1" view="pageBreakPreview" zoomScale="60" zoomScalePageLayoutView="0" workbookViewId="0" topLeftCell="A39">
      <selection activeCell="A4" sqref="A4:E4"/>
    </sheetView>
  </sheetViews>
  <sheetFormatPr defaultColWidth="9.16015625" defaultRowHeight="12.75"/>
  <cols>
    <col min="1" max="1" width="11.83203125" style="1" customWidth="1"/>
    <col min="2" max="2" width="70.33203125" style="1" customWidth="1"/>
    <col min="3" max="3" width="14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4" customWidth="1"/>
    <col min="245" max="253" width="9.16015625" style="1" customWidth="1"/>
    <col min="254" max="16384" width="9.16015625" style="24" customWidth="1"/>
  </cols>
  <sheetData>
    <row r="1" spans="1:253" s="28" customFormat="1" ht="5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IK1" s="27"/>
      <c r="IL1" s="27"/>
      <c r="IM1" s="27"/>
      <c r="IN1" s="27"/>
      <c r="IO1" s="27"/>
      <c r="IP1" s="27"/>
      <c r="IQ1" s="27"/>
      <c r="IR1" s="27"/>
      <c r="IS1" s="27"/>
    </row>
    <row r="3" spans="3:13" ht="78" customHeight="1">
      <c r="C3" s="355" t="s">
        <v>541</v>
      </c>
      <c r="D3" s="355"/>
      <c r="E3" s="355"/>
      <c r="F3" s="355"/>
      <c r="M3" s="1"/>
    </row>
    <row r="4" spans="1:5" ht="69.75" customHeight="1">
      <c r="A4" s="356" t="s">
        <v>521</v>
      </c>
      <c r="B4" s="357"/>
      <c r="C4" s="357"/>
      <c r="D4" s="357"/>
      <c r="E4" s="357"/>
    </row>
    <row r="5" spans="2:6" ht="12.75">
      <c r="B5" s="55"/>
      <c r="C5" s="55"/>
      <c r="D5" s="55"/>
      <c r="E5" s="55"/>
      <c r="F5" s="57" t="s">
        <v>142</v>
      </c>
    </row>
    <row r="6" spans="1:6" ht="25.5" customHeight="1">
      <c r="A6" s="358" t="s">
        <v>74</v>
      </c>
      <c r="B6" s="358" t="s">
        <v>77</v>
      </c>
      <c r="C6" s="358" t="s">
        <v>96</v>
      </c>
      <c r="D6" s="358" t="s">
        <v>93</v>
      </c>
      <c r="E6" s="358" t="s">
        <v>94</v>
      </c>
      <c r="F6" s="358"/>
    </row>
    <row r="7" spans="1:6" ht="49.5" customHeight="1">
      <c r="A7" s="358"/>
      <c r="B7" s="358"/>
      <c r="C7" s="358"/>
      <c r="D7" s="358"/>
      <c r="E7" s="48" t="s">
        <v>96</v>
      </c>
      <c r="F7" s="46" t="s">
        <v>106</v>
      </c>
    </row>
    <row r="8" spans="1:253" s="36" customFormat="1" ht="31.5" customHeight="1">
      <c r="A8" s="32">
        <v>10000000</v>
      </c>
      <c r="B8" s="33" t="s">
        <v>79</v>
      </c>
      <c r="C8" s="152">
        <f>C9</f>
        <v>4501000</v>
      </c>
      <c r="D8" s="152">
        <f>D9</f>
        <v>4501000</v>
      </c>
      <c r="E8" s="34"/>
      <c r="F8" s="34"/>
      <c r="G8" s="35"/>
      <c r="H8" s="35"/>
      <c r="I8" s="35"/>
      <c r="J8" s="35"/>
      <c r="K8" s="35"/>
      <c r="L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54" customFormat="1" ht="27" customHeight="1">
      <c r="A9" s="47">
        <v>11000000</v>
      </c>
      <c r="B9" s="50" t="s">
        <v>80</v>
      </c>
      <c r="C9" s="42">
        <f>C10+C11</f>
        <v>4501000</v>
      </c>
      <c r="D9" s="42">
        <f>D10+D11</f>
        <v>4501000</v>
      </c>
      <c r="E9" s="52"/>
      <c r="F9" s="52"/>
      <c r="G9" s="53"/>
      <c r="H9" s="53"/>
      <c r="I9" s="53"/>
      <c r="J9" s="53"/>
      <c r="K9" s="53"/>
      <c r="L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6" s="49" customFormat="1" ht="20.25" customHeight="1">
      <c r="A10" s="47">
        <v>11010000</v>
      </c>
      <c r="B10" s="50" t="s">
        <v>352</v>
      </c>
      <c r="C10" s="43">
        <v>4500000</v>
      </c>
      <c r="D10" s="43">
        <v>4500000</v>
      </c>
      <c r="E10" s="51"/>
      <c r="F10" s="51"/>
    </row>
    <row r="11" spans="1:6" s="53" customFormat="1" ht="30.75" customHeight="1">
      <c r="A11" s="47">
        <v>11020200</v>
      </c>
      <c r="B11" s="50" t="s">
        <v>353</v>
      </c>
      <c r="C11" s="43">
        <v>1000</v>
      </c>
      <c r="D11" s="43">
        <v>1000</v>
      </c>
      <c r="E11" s="51"/>
      <c r="F11" s="51"/>
    </row>
    <row r="12" spans="1:253" s="54" customFormat="1" ht="20.25" customHeight="1" hidden="1">
      <c r="A12" s="47"/>
      <c r="B12" s="50"/>
      <c r="C12" s="51"/>
      <c r="D12" s="52"/>
      <c r="E12" s="52"/>
      <c r="F12" s="52"/>
      <c r="G12" s="53"/>
      <c r="H12" s="53"/>
      <c r="I12" s="53"/>
      <c r="J12" s="53"/>
      <c r="K12" s="53"/>
      <c r="L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54" customFormat="1" ht="20.25" customHeight="1" hidden="1">
      <c r="A13" s="47">
        <v>12000000</v>
      </c>
      <c r="B13" s="50" t="s">
        <v>109</v>
      </c>
      <c r="C13" s="51"/>
      <c r="D13" s="52"/>
      <c r="E13" s="52"/>
      <c r="F13" s="52"/>
      <c r="G13" s="53"/>
      <c r="H13" s="53"/>
      <c r="I13" s="53"/>
      <c r="J13" s="53"/>
      <c r="K13" s="53"/>
      <c r="L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54" customFormat="1" ht="20.25" customHeight="1" hidden="1">
      <c r="A14" s="47" t="s">
        <v>107</v>
      </c>
      <c r="B14" s="50" t="s">
        <v>107</v>
      </c>
      <c r="C14" s="51"/>
      <c r="D14" s="52"/>
      <c r="E14" s="52"/>
      <c r="F14" s="52"/>
      <c r="G14" s="53"/>
      <c r="H14" s="53"/>
      <c r="I14" s="53"/>
      <c r="J14" s="53"/>
      <c r="K14" s="53"/>
      <c r="L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54" customFormat="1" ht="30.75" customHeight="1" hidden="1">
      <c r="A15" s="47">
        <v>13000000</v>
      </c>
      <c r="B15" s="50" t="s">
        <v>110</v>
      </c>
      <c r="C15" s="51"/>
      <c r="D15" s="52"/>
      <c r="E15" s="52"/>
      <c r="F15" s="52"/>
      <c r="G15" s="53"/>
      <c r="H15" s="53"/>
      <c r="I15" s="53"/>
      <c r="J15" s="53"/>
      <c r="K15" s="53"/>
      <c r="L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54" customFormat="1" ht="20.25" customHeight="1" hidden="1">
      <c r="A16" s="47" t="s">
        <v>107</v>
      </c>
      <c r="B16" s="50" t="s">
        <v>107</v>
      </c>
      <c r="C16" s="51"/>
      <c r="D16" s="52"/>
      <c r="E16" s="52"/>
      <c r="F16" s="52"/>
      <c r="G16" s="53"/>
      <c r="H16" s="53"/>
      <c r="I16" s="53"/>
      <c r="J16" s="53"/>
      <c r="K16" s="53"/>
      <c r="L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54" customFormat="1" ht="20.25" customHeight="1" hidden="1">
      <c r="A17" s="47">
        <v>14000000</v>
      </c>
      <c r="B17" s="50" t="s">
        <v>86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s="54" customFormat="1" ht="20.25" customHeight="1" hidden="1">
      <c r="A18" s="47" t="s">
        <v>107</v>
      </c>
      <c r="B18" s="50" t="s">
        <v>107</v>
      </c>
      <c r="C18" s="51"/>
      <c r="D18" s="52"/>
      <c r="E18" s="52"/>
      <c r="F18" s="52"/>
      <c r="G18" s="53"/>
      <c r="H18" s="53"/>
      <c r="I18" s="53"/>
      <c r="J18" s="53"/>
      <c r="K18" s="53"/>
      <c r="L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s="54" customFormat="1" ht="29.25" customHeight="1" hidden="1">
      <c r="A19" s="47">
        <v>15000000</v>
      </c>
      <c r="B19" s="50" t="s">
        <v>111</v>
      </c>
      <c r="C19" s="51"/>
      <c r="D19" s="52"/>
      <c r="E19" s="52"/>
      <c r="F19" s="52"/>
      <c r="G19" s="53"/>
      <c r="H19" s="53"/>
      <c r="I19" s="53"/>
      <c r="J19" s="53"/>
      <c r="K19" s="53"/>
      <c r="L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s="54" customFormat="1" ht="20.25" customHeight="1" hidden="1">
      <c r="A20" s="47" t="s">
        <v>107</v>
      </c>
      <c r="B20" s="50" t="s">
        <v>107</v>
      </c>
      <c r="C20" s="51"/>
      <c r="D20" s="52"/>
      <c r="E20" s="52"/>
      <c r="F20" s="52"/>
      <c r="G20" s="53"/>
      <c r="H20" s="53"/>
      <c r="I20" s="53"/>
      <c r="J20" s="53"/>
      <c r="K20" s="53"/>
      <c r="L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s="54" customFormat="1" ht="29.25" customHeight="1" hidden="1">
      <c r="A21" s="47">
        <v>16000000</v>
      </c>
      <c r="B21" s="50" t="s">
        <v>112</v>
      </c>
      <c r="C21" s="51"/>
      <c r="D21" s="52"/>
      <c r="E21" s="52"/>
      <c r="F21" s="52"/>
      <c r="G21" s="53"/>
      <c r="H21" s="53"/>
      <c r="I21" s="53"/>
      <c r="J21" s="53"/>
      <c r="K21" s="53"/>
      <c r="L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s="54" customFormat="1" ht="20.25" customHeight="1" hidden="1">
      <c r="A22" s="47" t="s">
        <v>107</v>
      </c>
      <c r="B22" s="50" t="s">
        <v>107</v>
      </c>
      <c r="C22" s="51"/>
      <c r="D22" s="52"/>
      <c r="E22" s="52"/>
      <c r="F22" s="52"/>
      <c r="G22" s="53"/>
      <c r="H22" s="53"/>
      <c r="I22" s="53"/>
      <c r="J22" s="53"/>
      <c r="K22" s="53"/>
      <c r="L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s="54" customFormat="1" ht="28.5" customHeight="1" hidden="1">
      <c r="A23" s="47">
        <v>17000000</v>
      </c>
      <c r="B23" s="50" t="s">
        <v>87</v>
      </c>
      <c r="C23" s="51"/>
      <c r="D23" s="52"/>
      <c r="E23" s="52"/>
      <c r="F23" s="52"/>
      <c r="G23" s="53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54" customFormat="1" ht="20.25" customHeight="1" hidden="1">
      <c r="A24" s="47" t="s">
        <v>107</v>
      </c>
      <c r="B24" s="50" t="s">
        <v>107</v>
      </c>
      <c r="C24" s="51"/>
      <c r="D24" s="52"/>
      <c r="E24" s="52"/>
      <c r="F24" s="52"/>
      <c r="G24" s="53"/>
      <c r="H24" s="53"/>
      <c r="I24" s="53"/>
      <c r="J24" s="53"/>
      <c r="K24" s="53"/>
      <c r="L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4" customFormat="1" ht="20.25" customHeight="1" hidden="1">
      <c r="A25" s="47">
        <v>18000000</v>
      </c>
      <c r="B25" s="50" t="s">
        <v>136</v>
      </c>
      <c r="C25" s="51"/>
      <c r="D25" s="52"/>
      <c r="E25" s="52"/>
      <c r="F25" s="52"/>
      <c r="G25" s="53"/>
      <c r="H25" s="53"/>
      <c r="I25" s="53"/>
      <c r="J25" s="53"/>
      <c r="K25" s="53"/>
      <c r="L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s="54" customFormat="1" ht="20.25" customHeight="1" hidden="1">
      <c r="A26" s="47" t="s">
        <v>107</v>
      </c>
      <c r="B26" s="50" t="s">
        <v>107</v>
      </c>
      <c r="C26" s="51"/>
      <c r="D26" s="52"/>
      <c r="E26" s="52"/>
      <c r="F26" s="52"/>
      <c r="G26" s="53"/>
      <c r="H26" s="53"/>
      <c r="I26" s="53"/>
      <c r="J26" s="53"/>
      <c r="K26" s="53"/>
      <c r="L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54" customFormat="1" ht="20.25" customHeight="1" hidden="1">
      <c r="A27" s="47">
        <v>19000000</v>
      </c>
      <c r="B27" s="50" t="s">
        <v>81</v>
      </c>
      <c r="C27" s="51"/>
      <c r="D27" s="52"/>
      <c r="E27" s="52"/>
      <c r="F27" s="52"/>
      <c r="G27" s="53"/>
      <c r="H27" s="53"/>
      <c r="I27" s="53"/>
      <c r="J27" s="53"/>
      <c r="K27" s="53"/>
      <c r="L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54" customFormat="1" ht="20.25" customHeight="1" hidden="1">
      <c r="A28" s="47" t="s">
        <v>107</v>
      </c>
      <c r="B28" s="50" t="s">
        <v>107</v>
      </c>
      <c r="C28" s="51"/>
      <c r="D28" s="52"/>
      <c r="E28" s="52"/>
      <c r="F28" s="52"/>
      <c r="G28" s="53"/>
      <c r="H28" s="53"/>
      <c r="I28" s="53"/>
      <c r="J28" s="53"/>
      <c r="K28" s="53"/>
      <c r="L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37" customFormat="1" ht="20.25" customHeight="1">
      <c r="A29" s="32">
        <v>20000000</v>
      </c>
      <c r="B29" s="33" t="s">
        <v>82</v>
      </c>
      <c r="C29" s="151">
        <f>D29+E29</f>
        <v>1052700</v>
      </c>
      <c r="D29" s="152">
        <f>D36+D38</f>
        <v>2000</v>
      </c>
      <c r="E29" s="152">
        <f>E36+E38</f>
        <v>1050700</v>
      </c>
      <c r="F29" s="42"/>
      <c r="G29" s="2"/>
      <c r="H29" s="2"/>
      <c r="I29" s="2"/>
      <c r="J29" s="2"/>
      <c r="K29" s="2"/>
      <c r="L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54" customFormat="1" ht="28.5" customHeight="1" hidden="1">
      <c r="A30" s="47">
        <v>21000000</v>
      </c>
      <c r="B30" s="50" t="s">
        <v>83</v>
      </c>
      <c r="C30" s="51"/>
      <c r="D30" s="52"/>
      <c r="E30" s="52"/>
      <c r="F30" s="52"/>
      <c r="G30" s="53"/>
      <c r="H30" s="53"/>
      <c r="I30" s="53"/>
      <c r="J30" s="53"/>
      <c r="K30" s="53"/>
      <c r="L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s="54" customFormat="1" ht="20.25" customHeight="1" hidden="1">
      <c r="A31" s="47" t="s">
        <v>107</v>
      </c>
      <c r="B31" s="50" t="s">
        <v>113</v>
      </c>
      <c r="C31" s="51"/>
      <c r="D31" s="52"/>
      <c r="E31" s="52"/>
      <c r="F31" s="52"/>
      <c r="G31" s="53"/>
      <c r="H31" s="53"/>
      <c r="I31" s="53"/>
      <c r="J31" s="53"/>
      <c r="K31" s="53"/>
      <c r="L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s="54" customFormat="1" ht="29.25" customHeight="1" hidden="1">
      <c r="A32" s="47">
        <v>22000000</v>
      </c>
      <c r="B32" s="50" t="s">
        <v>84</v>
      </c>
      <c r="C32" s="51"/>
      <c r="D32" s="52"/>
      <c r="E32" s="52"/>
      <c r="F32" s="52"/>
      <c r="G32" s="53"/>
      <c r="H32" s="53"/>
      <c r="I32" s="53"/>
      <c r="J32" s="53"/>
      <c r="K32" s="53"/>
      <c r="L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s="54" customFormat="1" ht="20.25" customHeight="1" hidden="1">
      <c r="A33" s="47" t="s">
        <v>107</v>
      </c>
      <c r="B33" s="50" t="s">
        <v>107</v>
      </c>
      <c r="C33" s="51"/>
      <c r="D33" s="52"/>
      <c r="E33" s="52"/>
      <c r="F33" s="52"/>
      <c r="G33" s="53"/>
      <c r="H33" s="53"/>
      <c r="I33" s="53"/>
      <c r="J33" s="53"/>
      <c r="K33" s="53"/>
      <c r="L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s="54" customFormat="1" ht="27" customHeight="1" hidden="1">
      <c r="A34" s="47">
        <v>23000000</v>
      </c>
      <c r="B34" s="50" t="s">
        <v>114</v>
      </c>
      <c r="C34" s="51"/>
      <c r="D34" s="52"/>
      <c r="E34" s="52"/>
      <c r="F34" s="52"/>
      <c r="G34" s="53"/>
      <c r="H34" s="53"/>
      <c r="I34" s="53"/>
      <c r="J34" s="53"/>
      <c r="K34" s="53"/>
      <c r="L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s="54" customFormat="1" ht="20.25" customHeight="1" hidden="1">
      <c r="A35" s="47" t="s">
        <v>107</v>
      </c>
      <c r="B35" s="50" t="s">
        <v>107</v>
      </c>
      <c r="C35" s="51"/>
      <c r="D35" s="52"/>
      <c r="E35" s="52"/>
      <c r="F35" s="52"/>
      <c r="G35" s="53"/>
      <c r="H35" s="53"/>
      <c r="I35" s="53"/>
      <c r="J35" s="53"/>
      <c r="K35" s="53"/>
      <c r="L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s="54" customFormat="1" ht="20.25" customHeight="1">
      <c r="A36" s="47">
        <v>24060300</v>
      </c>
      <c r="B36" s="50" t="s">
        <v>88</v>
      </c>
      <c r="C36" s="43">
        <v>2000</v>
      </c>
      <c r="D36" s="42">
        <v>2000</v>
      </c>
      <c r="E36" s="42"/>
      <c r="F36" s="52"/>
      <c r="G36" s="53"/>
      <c r="H36" s="53"/>
      <c r="I36" s="53"/>
      <c r="J36" s="53"/>
      <c r="K36" s="53"/>
      <c r="L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s="54" customFormat="1" ht="20.25" customHeight="1" hidden="1">
      <c r="A37" s="47" t="s">
        <v>107</v>
      </c>
      <c r="B37" s="50" t="s">
        <v>107</v>
      </c>
      <c r="C37" s="43"/>
      <c r="D37" s="43"/>
      <c r="E37" s="43"/>
      <c r="F37" s="51"/>
      <c r="G37" s="53"/>
      <c r="H37" s="53"/>
      <c r="I37" s="53"/>
      <c r="J37" s="53"/>
      <c r="K37" s="53"/>
      <c r="L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s="54" customFormat="1" ht="20.25" customHeight="1">
      <c r="A38" s="47">
        <v>25000000</v>
      </c>
      <c r="B38" s="50" t="s">
        <v>115</v>
      </c>
      <c r="C38" s="43">
        <v>1050700</v>
      </c>
      <c r="D38" s="43"/>
      <c r="E38" s="43">
        <v>1050700</v>
      </c>
      <c r="F38" s="51"/>
      <c r="G38" s="53"/>
      <c r="H38" s="53"/>
      <c r="I38" s="53"/>
      <c r="J38" s="53"/>
      <c r="K38" s="53"/>
      <c r="L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s="54" customFormat="1" ht="20.25" customHeight="1">
      <c r="A39" s="47"/>
      <c r="B39" s="82" t="s">
        <v>364</v>
      </c>
      <c r="C39" s="151">
        <f>D39+E39</f>
        <v>5553700</v>
      </c>
      <c r="D39" s="151">
        <f>D8+D29</f>
        <v>4503000</v>
      </c>
      <c r="E39" s="151">
        <f>E8+E29</f>
        <v>1050700</v>
      </c>
      <c r="F39" s="51"/>
      <c r="G39" s="53"/>
      <c r="H39" s="53"/>
      <c r="I39" s="53"/>
      <c r="J39" s="53"/>
      <c r="K39" s="53"/>
      <c r="L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s="37" customFormat="1" ht="20.25" customHeight="1" hidden="1">
      <c r="A40" s="32">
        <v>30000000</v>
      </c>
      <c r="B40" s="33" t="s">
        <v>89</v>
      </c>
      <c r="C40" s="41"/>
      <c r="D40" s="41"/>
      <c r="E40" s="41"/>
      <c r="F40" s="41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54" customFormat="1" ht="26.25" customHeight="1" hidden="1">
      <c r="A41" s="47">
        <v>31000000</v>
      </c>
      <c r="B41" s="50" t="s">
        <v>90</v>
      </c>
      <c r="C41" s="51"/>
      <c r="D41" s="52"/>
      <c r="E41" s="52"/>
      <c r="F41" s="52"/>
      <c r="G41" s="53"/>
      <c r="H41" s="53"/>
      <c r="I41" s="53"/>
      <c r="J41" s="53"/>
      <c r="K41" s="53"/>
      <c r="L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s="54" customFormat="1" ht="20.25" customHeight="1" hidden="1">
      <c r="A42" s="47" t="s">
        <v>107</v>
      </c>
      <c r="B42" s="50" t="s">
        <v>107</v>
      </c>
      <c r="C42" s="51"/>
      <c r="D42" s="52"/>
      <c r="E42" s="52"/>
      <c r="F42" s="52"/>
      <c r="G42" s="53"/>
      <c r="H42" s="53"/>
      <c r="I42" s="53"/>
      <c r="J42" s="53"/>
      <c r="K42" s="53"/>
      <c r="L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s="54" customFormat="1" ht="27.75" customHeight="1" hidden="1">
      <c r="A43" s="47">
        <v>32000000</v>
      </c>
      <c r="B43" s="50" t="s">
        <v>91</v>
      </c>
      <c r="C43" s="51"/>
      <c r="D43" s="52"/>
      <c r="E43" s="52"/>
      <c r="F43" s="52"/>
      <c r="G43" s="53"/>
      <c r="H43" s="53"/>
      <c r="I43" s="53"/>
      <c r="J43" s="53"/>
      <c r="K43" s="53"/>
      <c r="L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s="54" customFormat="1" ht="20.25" customHeight="1" hidden="1">
      <c r="A44" s="47" t="s">
        <v>107</v>
      </c>
      <c r="B44" s="50" t="s">
        <v>107</v>
      </c>
      <c r="C44" s="51"/>
      <c r="D44" s="52"/>
      <c r="E44" s="52"/>
      <c r="F44" s="52"/>
      <c r="G44" s="53"/>
      <c r="H44" s="53"/>
      <c r="I44" s="53"/>
      <c r="J44" s="53"/>
      <c r="K44" s="53"/>
      <c r="L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s="54" customFormat="1" ht="31.5" customHeight="1" hidden="1">
      <c r="A45" s="47">
        <v>33000000</v>
      </c>
      <c r="B45" s="50" t="s">
        <v>116</v>
      </c>
      <c r="C45" s="51"/>
      <c r="D45" s="52"/>
      <c r="E45" s="52"/>
      <c r="F45" s="52"/>
      <c r="G45" s="53"/>
      <c r="H45" s="53"/>
      <c r="I45" s="53"/>
      <c r="J45" s="53"/>
      <c r="K45" s="53"/>
      <c r="L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s="54" customFormat="1" ht="20.25" customHeight="1" hidden="1">
      <c r="A46" s="47" t="s">
        <v>107</v>
      </c>
      <c r="B46" s="50" t="s">
        <v>107</v>
      </c>
      <c r="C46" s="51"/>
      <c r="D46" s="52"/>
      <c r="E46" s="52"/>
      <c r="F46" s="52"/>
      <c r="G46" s="53"/>
      <c r="H46" s="53"/>
      <c r="I46" s="53"/>
      <c r="J46" s="53"/>
      <c r="K46" s="53"/>
      <c r="L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s="39" customFormat="1" ht="20.25" customHeight="1">
      <c r="A47" s="32">
        <v>40000000</v>
      </c>
      <c r="B47" s="33" t="s">
        <v>78</v>
      </c>
      <c r="C47" s="151">
        <f>D47+E47</f>
        <v>61198079</v>
      </c>
      <c r="D47" s="152">
        <f>D51+D53</f>
        <v>61198079</v>
      </c>
      <c r="E47" s="44">
        <f>E51+E53</f>
        <v>0</v>
      </c>
      <c r="F47" s="44"/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54" customFormat="1" ht="20.25" customHeight="1" hidden="1">
      <c r="A48" s="82"/>
      <c r="B48" s="126"/>
      <c r="C48" s="43"/>
      <c r="D48" s="42"/>
      <c r="E48" s="42"/>
      <c r="F48" s="42"/>
      <c r="G48" s="53"/>
      <c r="H48" s="53"/>
      <c r="I48" s="53"/>
      <c r="J48" s="53"/>
      <c r="K48" s="53"/>
      <c r="L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s="54" customFormat="1" ht="20.25" customHeight="1" hidden="1">
      <c r="A49" s="82"/>
      <c r="B49" s="126"/>
      <c r="C49" s="43"/>
      <c r="D49" s="42"/>
      <c r="E49" s="42"/>
      <c r="F49" s="42"/>
      <c r="G49" s="53"/>
      <c r="H49" s="53"/>
      <c r="I49" s="53"/>
      <c r="J49" s="53"/>
      <c r="K49" s="53"/>
      <c r="L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s="54" customFormat="1" ht="20.25" customHeight="1" hidden="1">
      <c r="A50" s="82"/>
      <c r="B50" s="126"/>
      <c r="C50" s="43"/>
      <c r="D50" s="42"/>
      <c r="E50" s="42"/>
      <c r="F50" s="42"/>
      <c r="G50" s="53"/>
      <c r="H50" s="53"/>
      <c r="I50" s="53"/>
      <c r="J50" s="53"/>
      <c r="K50" s="53"/>
      <c r="L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s="54" customFormat="1" ht="20.25" customHeight="1">
      <c r="A51" s="82">
        <v>41020000</v>
      </c>
      <c r="B51" s="126" t="s">
        <v>117</v>
      </c>
      <c r="C51" s="151">
        <f>D51+E51</f>
        <v>4805700</v>
      </c>
      <c r="D51" s="151">
        <f>D52</f>
        <v>4805700</v>
      </c>
      <c r="E51" s="43">
        <f>E52</f>
        <v>0</v>
      </c>
      <c r="F51" s="43"/>
      <c r="G51" s="53"/>
      <c r="H51" s="53"/>
      <c r="I51" s="53"/>
      <c r="J51" s="53"/>
      <c r="K51" s="53"/>
      <c r="L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s="54" customFormat="1" ht="20.25" customHeight="1">
      <c r="A52" s="47">
        <v>41020100</v>
      </c>
      <c r="B52" s="50" t="s">
        <v>354</v>
      </c>
      <c r="C52" s="43">
        <v>4805700</v>
      </c>
      <c r="D52" s="43">
        <v>4805700</v>
      </c>
      <c r="E52" s="43"/>
      <c r="F52" s="43"/>
      <c r="G52" s="53"/>
      <c r="H52" s="53"/>
      <c r="I52" s="53"/>
      <c r="J52" s="53"/>
      <c r="K52" s="53"/>
      <c r="L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s="54" customFormat="1" ht="20.25" customHeight="1">
      <c r="A53" s="82">
        <v>41030000</v>
      </c>
      <c r="B53" s="126" t="s">
        <v>118</v>
      </c>
      <c r="C53" s="151">
        <f>D53+E53</f>
        <v>56392379</v>
      </c>
      <c r="D53" s="151">
        <f>D54+D55+D56+D57+D58+D59+D60+D61+D65+D66+D64+D62+D63</f>
        <v>56392379</v>
      </c>
      <c r="E53" s="43">
        <f>E54+E55+E56+E57+E58+E59+E60+E61+E65+E66</f>
        <v>0</v>
      </c>
      <c r="F53" s="42"/>
      <c r="G53" s="53"/>
      <c r="H53" s="53"/>
      <c r="I53" s="53"/>
      <c r="J53" s="53"/>
      <c r="K53" s="53"/>
      <c r="L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s="54" customFormat="1" ht="57" customHeight="1">
      <c r="A54" s="47">
        <v>41030600</v>
      </c>
      <c r="B54" s="127" t="s">
        <v>361</v>
      </c>
      <c r="C54" s="43">
        <v>14326000</v>
      </c>
      <c r="D54" s="42">
        <v>14326000</v>
      </c>
      <c r="E54" s="42"/>
      <c r="F54" s="42"/>
      <c r="G54" s="53"/>
      <c r="H54" s="53"/>
      <c r="I54" s="53"/>
      <c r="J54" s="53"/>
      <c r="K54" s="53"/>
      <c r="L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s="54" customFormat="1" ht="84.75" customHeight="1">
      <c r="A55" s="47">
        <v>41030800</v>
      </c>
      <c r="B55" s="127" t="s">
        <v>355</v>
      </c>
      <c r="C55" s="43">
        <v>2291300</v>
      </c>
      <c r="D55" s="42">
        <v>2291300</v>
      </c>
      <c r="E55" s="42"/>
      <c r="F55" s="42"/>
      <c r="G55" s="53"/>
      <c r="H55" s="53"/>
      <c r="I55" s="53"/>
      <c r="J55" s="53"/>
      <c r="K55" s="53"/>
      <c r="L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s="54" customFormat="1" ht="169.5" customHeight="1">
      <c r="A56" s="47">
        <v>41030900</v>
      </c>
      <c r="B56" s="127" t="s">
        <v>356</v>
      </c>
      <c r="C56" s="43">
        <v>463000</v>
      </c>
      <c r="D56" s="42">
        <v>463000</v>
      </c>
      <c r="E56" s="42"/>
      <c r="F56" s="42"/>
      <c r="G56" s="53"/>
      <c r="H56" s="53"/>
      <c r="I56" s="53"/>
      <c r="J56" s="53"/>
      <c r="K56" s="53"/>
      <c r="L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s="37" customFormat="1" ht="48" customHeight="1">
      <c r="A57" s="47">
        <v>41031000</v>
      </c>
      <c r="B57" s="127" t="s">
        <v>357</v>
      </c>
      <c r="C57" s="43">
        <v>2141400</v>
      </c>
      <c r="D57" s="42">
        <v>2141400</v>
      </c>
      <c r="E57" s="42"/>
      <c r="F57" s="42"/>
      <c r="G57" s="2"/>
      <c r="H57" s="2"/>
      <c r="I57" s="2"/>
      <c r="J57" s="2"/>
      <c r="K57" s="2"/>
      <c r="L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37" customFormat="1" ht="74.25" customHeight="1">
      <c r="A58" s="47">
        <v>41035800</v>
      </c>
      <c r="B58" s="127" t="s">
        <v>358</v>
      </c>
      <c r="C58" s="43">
        <v>289700</v>
      </c>
      <c r="D58" s="42">
        <v>289700</v>
      </c>
      <c r="E58" s="42"/>
      <c r="F58" s="42"/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37" customFormat="1" ht="48" customHeight="1">
      <c r="A59" s="47">
        <v>41035000</v>
      </c>
      <c r="B59" s="128" t="s">
        <v>359</v>
      </c>
      <c r="C59" s="43">
        <v>28700</v>
      </c>
      <c r="D59" s="42">
        <v>28700</v>
      </c>
      <c r="E59" s="42"/>
      <c r="F59" s="42"/>
      <c r="G59" s="2"/>
      <c r="H59" s="2"/>
      <c r="I59" s="2"/>
      <c r="J59" s="2"/>
      <c r="K59" s="2"/>
      <c r="L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37" customFormat="1" ht="46.5" customHeight="1">
      <c r="A60" s="47">
        <v>41035000</v>
      </c>
      <c r="B60" s="129" t="s">
        <v>405</v>
      </c>
      <c r="C60" s="43">
        <v>22200</v>
      </c>
      <c r="D60" s="42">
        <v>22200</v>
      </c>
      <c r="E60" s="42"/>
      <c r="F60" s="42"/>
      <c r="G60" s="2"/>
      <c r="H60" s="2"/>
      <c r="I60" s="2"/>
      <c r="J60" s="2"/>
      <c r="K60" s="2"/>
      <c r="L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37" customFormat="1" ht="32.25" customHeight="1">
      <c r="A61" s="47">
        <v>41035000</v>
      </c>
      <c r="B61" s="130" t="s">
        <v>360</v>
      </c>
      <c r="C61" s="43">
        <v>8200</v>
      </c>
      <c r="D61" s="42">
        <v>8200</v>
      </c>
      <c r="E61" s="42"/>
      <c r="F61" s="42"/>
      <c r="G61" s="2"/>
      <c r="H61" s="2"/>
      <c r="I61" s="2"/>
      <c r="J61" s="2"/>
      <c r="K61" s="2"/>
      <c r="L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37" customFormat="1" ht="28.5" customHeight="1">
      <c r="A62" s="47">
        <v>41035000</v>
      </c>
      <c r="B62" s="130" t="s">
        <v>539</v>
      </c>
      <c r="C62" s="43">
        <v>2112279</v>
      </c>
      <c r="D62" s="42">
        <v>2112279</v>
      </c>
      <c r="E62" s="42"/>
      <c r="F62" s="42"/>
      <c r="G62" s="2"/>
      <c r="H62" s="2"/>
      <c r="I62" s="2"/>
      <c r="J62" s="2"/>
      <c r="K62" s="2"/>
      <c r="L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37" customFormat="1" ht="34.5" customHeight="1">
      <c r="A63" s="47">
        <v>41035000</v>
      </c>
      <c r="B63" s="130" t="s">
        <v>536</v>
      </c>
      <c r="C63" s="43">
        <v>8000</v>
      </c>
      <c r="D63" s="42">
        <v>8000</v>
      </c>
      <c r="E63" s="42"/>
      <c r="F63" s="42"/>
      <c r="G63" s="2"/>
      <c r="H63" s="2"/>
      <c r="I63" s="2"/>
      <c r="J63" s="2"/>
      <c r="K63" s="2"/>
      <c r="L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37" customFormat="1" ht="48" customHeight="1">
      <c r="A64" s="47">
        <v>41034200</v>
      </c>
      <c r="B64" s="130" t="s">
        <v>406</v>
      </c>
      <c r="C64" s="43">
        <v>257500</v>
      </c>
      <c r="D64" s="42">
        <v>257500</v>
      </c>
      <c r="E64" s="42"/>
      <c r="F64" s="42"/>
      <c r="G64" s="2"/>
      <c r="H64" s="2"/>
      <c r="I64" s="2"/>
      <c r="J64" s="2"/>
      <c r="K64" s="2"/>
      <c r="L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37" customFormat="1" ht="17.25" customHeight="1">
      <c r="A65" s="47">
        <v>41033900</v>
      </c>
      <c r="B65" s="130" t="s">
        <v>362</v>
      </c>
      <c r="C65" s="43">
        <v>16360300</v>
      </c>
      <c r="D65" s="42">
        <v>16360300</v>
      </c>
      <c r="E65" s="42"/>
      <c r="F65" s="42"/>
      <c r="G65" s="2"/>
      <c r="H65" s="2"/>
      <c r="I65" s="2"/>
      <c r="J65" s="2"/>
      <c r="K65" s="2"/>
      <c r="L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37" customFormat="1" ht="20.25" customHeight="1">
      <c r="A66" s="47">
        <v>41034200</v>
      </c>
      <c r="B66" s="131" t="s">
        <v>363</v>
      </c>
      <c r="C66" s="43">
        <v>18083800</v>
      </c>
      <c r="D66" s="42">
        <v>18083800</v>
      </c>
      <c r="E66" s="44"/>
      <c r="F66" s="44"/>
      <c r="G66" s="2"/>
      <c r="H66" s="2"/>
      <c r="I66" s="2"/>
      <c r="J66" s="2"/>
      <c r="K66" s="2"/>
      <c r="L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37" customFormat="1" ht="27.75" customHeight="1">
      <c r="A67" s="40"/>
      <c r="B67" s="45" t="s">
        <v>119</v>
      </c>
      <c r="C67" s="151">
        <f>D67+E67</f>
        <v>66751779</v>
      </c>
      <c r="D67" s="152">
        <f>D39+D47</f>
        <v>65701079</v>
      </c>
      <c r="E67" s="152">
        <f>E39+E47</f>
        <v>1050700</v>
      </c>
      <c r="F67" s="42"/>
      <c r="G67" s="2"/>
      <c r="H67" s="2"/>
      <c r="I67" s="2"/>
      <c r="J67" s="2"/>
      <c r="K67" s="2"/>
      <c r="L67" s="2"/>
      <c r="IK67" s="2"/>
      <c r="IL67" s="2"/>
      <c r="IM67" s="2"/>
      <c r="IN67" s="2"/>
      <c r="IO67" s="2"/>
      <c r="IP67" s="2"/>
      <c r="IQ67" s="2"/>
      <c r="IR67" s="2"/>
      <c r="IS67" s="2"/>
    </row>
    <row r="70" spans="1:4" ht="15.75">
      <c r="A70" s="132"/>
      <c r="B70" s="123"/>
      <c r="C70" s="133"/>
      <c r="D70" s="133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="75" zoomScaleNormal="75" zoomScalePageLayoutView="0" workbookViewId="0" topLeftCell="A2">
      <selection activeCell="F6" sqref="F6"/>
    </sheetView>
  </sheetViews>
  <sheetFormatPr defaultColWidth="9.16015625" defaultRowHeight="12.75" customHeight="1"/>
  <cols>
    <col min="1" max="1" width="12.83203125" style="1" customWidth="1"/>
    <col min="2" max="2" width="51.66015625" style="1" customWidth="1"/>
    <col min="3" max="3" width="19.5" style="1" customWidth="1"/>
    <col min="4" max="5" width="16.33203125" style="1" customWidth="1"/>
    <col min="6" max="6" width="18.83203125" style="1" customWidth="1"/>
    <col min="7" max="12" width="9.16015625" style="1" customWidth="1"/>
    <col min="13" max="16384" width="9.16015625" style="3" customWidth="1"/>
  </cols>
  <sheetData>
    <row r="1" spans="1:12" s="28" customFormat="1" ht="12.7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3:13" ht="78.75" customHeight="1">
      <c r="C3" s="360" t="s">
        <v>7</v>
      </c>
      <c r="D3" s="360"/>
      <c r="E3" s="360"/>
      <c r="F3" s="360"/>
      <c r="M3" s="1"/>
    </row>
    <row r="4" spans="1:6" ht="27" customHeight="1">
      <c r="A4" s="362" t="s">
        <v>8</v>
      </c>
      <c r="B4" s="362"/>
      <c r="C4" s="362"/>
      <c r="D4" s="362"/>
      <c r="E4" s="362"/>
      <c r="F4" s="362"/>
    </row>
    <row r="5" spans="1:6" ht="18" customHeight="1">
      <c r="A5" s="76"/>
      <c r="B5" s="356" t="s">
        <v>9</v>
      </c>
      <c r="C5" s="356"/>
      <c r="D5" s="356"/>
      <c r="E5" s="356"/>
      <c r="F5" s="76"/>
    </row>
    <row r="6" spans="1:6" ht="12.75" customHeight="1">
      <c r="A6" s="359"/>
      <c r="B6" s="359"/>
      <c r="C6" s="359"/>
      <c r="D6" s="359"/>
      <c r="E6" s="359"/>
      <c r="F6" s="56" t="s">
        <v>142</v>
      </c>
    </row>
    <row r="7" spans="1:12" s="23" customFormat="1" ht="24.75" customHeight="1">
      <c r="A7" s="361" t="s">
        <v>74</v>
      </c>
      <c r="B7" s="361" t="s">
        <v>448</v>
      </c>
      <c r="C7" s="361" t="s">
        <v>96</v>
      </c>
      <c r="D7" s="361" t="s">
        <v>93</v>
      </c>
      <c r="E7" s="361" t="s">
        <v>94</v>
      </c>
      <c r="F7" s="361"/>
      <c r="G7" s="22"/>
      <c r="H7" s="22"/>
      <c r="I7" s="22"/>
      <c r="J7" s="22"/>
      <c r="K7" s="22"/>
      <c r="L7" s="22"/>
    </row>
    <row r="8" spans="1:12" s="23" customFormat="1" ht="38.25" customHeight="1">
      <c r="A8" s="361"/>
      <c r="B8" s="361"/>
      <c r="C8" s="361"/>
      <c r="D8" s="361"/>
      <c r="E8" s="298" t="s">
        <v>96</v>
      </c>
      <c r="F8" s="299" t="s">
        <v>106</v>
      </c>
      <c r="G8" s="22"/>
      <c r="H8" s="22"/>
      <c r="I8" s="22"/>
      <c r="J8" s="22"/>
      <c r="K8" s="22"/>
      <c r="L8" s="22"/>
    </row>
    <row r="9" spans="1:12" s="303" customFormat="1" ht="26.25" customHeight="1">
      <c r="A9" s="300"/>
      <c r="B9" s="301" t="s">
        <v>75</v>
      </c>
      <c r="C9" s="309">
        <f>D9+E9</f>
        <v>503127</v>
      </c>
      <c r="D9" s="318">
        <v>168730</v>
      </c>
      <c r="E9" s="318">
        <v>334397</v>
      </c>
      <c r="F9" s="319">
        <v>334397</v>
      </c>
      <c r="G9" s="302"/>
      <c r="H9" s="302"/>
      <c r="I9" s="302"/>
      <c r="J9" s="302"/>
      <c r="K9" s="302"/>
      <c r="L9" s="302"/>
    </row>
    <row r="10" spans="1:12" s="314" customFormat="1" ht="36" customHeight="1">
      <c r="A10" s="311">
        <v>600000</v>
      </c>
      <c r="B10" s="312" t="s">
        <v>76</v>
      </c>
      <c r="C10" s="309">
        <f>D10+E10</f>
        <v>503127</v>
      </c>
      <c r="D10" s="313">
        <v>168730</v>
      </c>
      <c r="E10" s="313">
        <v>334397</v>
      </c>
      <c r="F10" s="313">
        <v>334397</v>
      </c>
      <c r="G10" s="302"/>
      <c r="H10" s="302"/>
      <c r="I10" s="302"/>
      <c r="J10" s="302"/>
      <c r="K10" s="302"/>
      <c r="L10" s="302"/>
    </row>
    <row r="11" spans="1:12" s="317" customFormat="1" ht="42.75" customHeight="1">
      <c r="A11" s="311">
        <v>602000</v>
      </c>
      <c r="B11" s="315" t="s">
        <v>449</v>
      </c>
      <c r="C11" s="309">
        <f>D11+E11</f>
        <v>503127</v>
      </c>
      <c r="D11" s="313">
        <v>168730</v>
      </c>
      <c r="E11" s="313">
        <v>334397</v>
      </c>
      <c r="F11" s="313">
        <v>334397</v>
      </c>
      <c r="G11" s="316"/>
      <c r="H11" s="316"/>
      <c r="I11" s="316"/>
      <c r="J11" s="316"/>
      <c r="K11" s="316"/>
      <c r="L11" s="316"/>
    </row>
    <row r="12" spans="1:12" s="317" customFormat="1" ht="42.75" customHeight="1">
      <c r="A12" s="311">
        <v>602100</v>
      </c>
      <c r="B12" s="315" t="s">
        <v>520</v>
      </c>
      <c r="C12" s="309">
        <v>503127</v>
      </c>
      <c r="D12" s="313">
        <v>228130</v>
      </c>
      <c r="E12" s="313">
        <v>274997</v>
      </c>
      <c r="F12" s="313">
        <v>274997</v>
      </c>
      <c r="G12" s="316"/>
      <c r="H12" s="316"/>
      <c r="I12" s="316"/>
      <c r="J12" s="316"/>
      <c r="K12" s="316"/>
      <c r="L12" s="316"/>
    </row>
    <row r="13" spans="1:12" s="317" customFormat="1" ht="55.5" customHeight="1">
      <c r="A13" s="311">
        <v>602400</v>
      </c>
      <c r="B13" s="315" t="s">
        <v>450</v>
      </c>
      <c r="C13" s="309">
        <f>D13+E13</f>
        <v>0</v>
      </c>
      <c r="D13" s="313">
        <v>-59400</v>
      </c>
      <c r="E13" s="313">
        <v>59400</v>
      </c>
      <c r="F13" s="313">
        <v>59400</v>
      </c>
      <c r="G13" s="316"/>
      <c r="H13" s="316"/>
      <c r="I13" s="316"/>
      <c r="J13" s="316"/>
      <c r="K13" s="316"/>
      <c r="L13" s="316"/>
    </row>
    <row r="14" spans="1:12" s="194" customFormat="1" ht="33.75" customHeight="1">
      <c r="A14" s="195"/>
      <c r="B14" s="196" t="s">
        <v>451</v>
      </c>
      <c r="C14" s="310">
        <f>D14+E14</f>
        <v>503127</v>
      </c>
      <c r="D14" s="197">
        <v>168730</v>
      </c>
      <c r="E14" s="197">
        <f>E12+E13</f>
        <v>334397</v>
      </c>
      <c r="F14" s="197">
        <f>F12+F13</f>
        <v>334397</v>
      </c>
      <c r="G14" s="193"/>
      <c r="H14" s="193"/>
      <c r="I14" s="193"/>
      <c r="J14" s="193"/>
      <c r="K14" s="193"/>
      <c r="L14" s="19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2" ht="12.75" customHeight="1">
      <c r="A17" s="84"/>
      <c r="B17" s="85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4:F4"/>
    <mergeCell ref="B5:E5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0"/>
  <sheetViews>
    <sheetView showGridLines="0" showZeros="0" zoomScalePageLayoutView="0" workbookViewId="0" topLeftCell="C1">
      <pane xSplit="3" ySplit="9" topLeftCell="N107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G110" sqref="G110"/>
    </sheetView>
  </sheetViews>
  <sheetFormatPr defaultColWidth="9.16015625" defaultRowHeight="12.75"/>
  <cols>
    <col min="1" max="1" width="3.83203125" style="5" hidden="1" customWidth="1"/>
    <col min="2" max="2" width="12.33203125" style="67" hidden="1" customWidth="1"/>
    <col min="3" max="4" width="11.66015625" style="67" customWidth="1"/>
    <col min="5" max="5" width="42" style="5" customWidth="1"/>
    <col min="6" max="6" width="15" style="5" customWidth="1"/>
    <col min="7" max="7" width="13.66015625" style="5" customWidth="1"/>
    <col min="8" max="8" width="14.33203125" style="5" customWidth="1"/>
    <col min="9" max="11" width="12.66015625" style="5" customWidth="1"/>
    <col min="12" max="12" width="13.83203125" style="5" customWidth="1"/>
    <col min="13" max="16" width="12.66015625" style="5" customWidth="1"/>
    <col min="17" max="17" width="19" style="5" customWidth="1"/>
    <col min="18" max="18" width="16.83203125" style="5" customWidth="1"/>
    <col min="19" max="19" width="9.16015625" style="4" customWidth="1"/>
    <col min="20" max="16384" width="9.16015625" style="4" customWidth="1"/>
  </cols>
  <sheetData>
    <row r="2" spans="13:18" ht="58.5" customHeight="1">
      <c r="M2" s="355" t="s">
        <v>10</v>
      </c>
      <c r="N2" s="355"/>
      <c r="O2" s="355"/>
      <c r="P2" s="355"/>
      <c r="Q2" s="355"/>
      <c r="R2" s="355"/>
    </row>
    <row r="3" spans="4:18" ht="39" customHeight="1">
      <c r="D3" s="363" t="s">
        <v>11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274"/>
    </row>
    <row r="4" spans="1:18" ht="45" customHeight="1">
      <c r="A4" s="1"/>
      <c r="B4" s="373" t="s">
        <v>533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2:18" ht="18.75">
      <c r="B5" s="68"/>
      <c r="C5" s="69"/>
      <c r="D5" s="69"/>
      <c r="E5" s="6"/>
      <c r="F5" s="6"/>
      <c r="G5" s="6"/>
      <c r="H5" s="12"/>
      <c r="I5" s="6"/>
      <c r="J5" s="6"/>
      <c r="K5" s="7"/>
      <c r="L5" s="8"/>
      <c r="M5" s="8"/>
      <c r="N5" s="8"/>
      <c r="O5" s="8"/>
      <c r="P5" s="8"/>
      <c r="Q5" s="8"/>
      <c r="R5" s="57" t="s">
        <v>142</v>
      </c>
    </row>
    <row r="6" spans="1:18" ht="21.75" customHeight="1">
      <c r="A6" s="9"/>
      <c r="B6" s="370" t="s">
        <v>138</v>
      </c>
      <c r="C6" s="370" t="s">
        <v>462</v>
      </c>
      <c r="D6" s="375" t="s">
        <v>105</v>
      </c>
      <c r="E6" s="369" t="s">
        <v>463</v>
      </c>
      <c r="F6" s="361" t="s">
        <v>93</v>
      </c>
      <c r="G6" s="361"/>
      <c r="H6" s="361"/>
      <c r="I6" s="361"/>
      <c r="J6" s="361"/>
      <c r="K6" s="350" t="s">
        <v>94</v>
      </c>
      <c r="L6" s="351"/>
      <c r="M6" s="351"/>
      <c r="N6" s="351"/>
      <c r="O6" s="351"/>
      <c r="P6" s="351"/>
      <c r="Q6" s="352"/>
      <c r="R6" s="361" t="s">
        <v>95</v>
      </c>
    </row>
    <row r="7" spans="1:18" ht="16.5" customHeight="1">
      <c r="A7" s="10"/>
      <c r="B7" s="371"/>
      <c r="C7" s="371"/>
      <c r="D7" s="375"/>
      <c r="E7" s="365"/>
      <c r="F7" s="365" t="s">
        <v>96</v>
      </c>
      <c r="G7" s="354" t="s">
        <v>97</v>
      </c>
      <c r="H7" s="365" t="s">
        <v>98</v>
      </c>
      <c r="I7" s="365"/>
      <c r="J7" s="354" t="s">
        <v>99</v>
      </c>
      <c r="K7" s="365" t="s">
        <v>96</v>
      </c>
      <c r="L7" s="354" t="s">
        <v>97</v>
      </c>
      <c r="M7" s="365" t="s">
        <v>98</v>
      </c>
      <c r="N7" s="365"/>
      <c r="O7" s="354" t="s">
        <v>99</v>
      </c>
      <c r="P7" s="366" t="s">
        <v>98</v>
      </c>
      <c r="Q7" s="367"/>
      <c r="R7" s="361"/>
    </row>
    <row r="8" spans="1:18" ht="20.25" customHeight="1">
      <c r="A8" s="11"/>
      <c r="B8" s="371"/>
      <c r="C8" s="371"/>
      <c r="D8" s="375"/>
      <c r="E8" s="365"/>
      <c r="F8" s="365"/>
      <c r="G8" s="354"/>
      <c r="H8" s="365" t="s">
        <v>100</v>
      </c>
      <c r="I8" s="365" t="s">
        <v>101</v>
      </c>
      <c r="J8" s="354"/>
      <c r="K8" s="365"/>
      <c r="L8" s="354"/>
      <c r="M8" s="365" t="s">
        <v>100</v>
      </c>
      <c r="N8" s="365" t="s">
        <v>101</v>
      </c>
      <c r="O8" s="354"/>
      <c r="P8" s="369" t="s">
        <v>123</v>
      </c>
      <c r="Q8" s="353" t="s">
        <v>474</v>
      </c>
      <c r="R8" s="361"/>
    </row>
    <row r="9" spans="1:18" ht="56.25" customHeight="1">
      <c r="A9" s="72"/>
      <c r="B9" s="372"/>
      <c r="C9" s="372"/>
      <c r="D9" s="375"/>
      <c r="E9" s="365"/>
      <c r="F9" s="365"/>
      <c r="G9" s="354"/>
      <c r="H9" s="365"/>
      <c r="I9" s="365"/>
      <c r="J9" s="354"/>
      <c r="K9" s="365"/>
      <c r="L9" s="354"/>
      <c r="M9" s="365"/>
      <c r="N9" s="365"/>
      <c r="O9" s="354"/>
      <c r="P9" s="369"/>
      <c r="Q9" s="349"/>
      <c r="R9" s="361"/>
    </row>
    <row r="10" spans="1:18" s="244" customFormat="1" ht="10.5" customHeight="1">
      <c r="A10" s="239"/>
      <c r="B10" s="240"/>
      <c r="C10" s="240">
        <v>1</v>
      </c>
      <c r="D10" s="241">
        <v>2</v>
      </c>
      <c r="E10" s="241">
        <v>3</v>
      </c>
      <c r="F10" s="241">
        <v>4</v>
      </c>
      <c r="G10" s="242">
        <v>5</v>
      </c>
      <c r="H10" s="241">
        <v>6</v>
      </c>
      <c r="I10" s="241">
        <v>7</v>
      </c>
      <c r="J10" s="242">
        <v>8</v>
      </c>
      <c r="K10" s="241">
        <v>9</v>
      </c>
      <c r="L10" s="242">
        <v>10</v>
      </c>
      <c r="M10" s="241">
        <v>11</v>
      </c>
      <c r="N10" s="241">
        <v>12</v>
      </c>
      <c r="O10" s="242">
        <v>13</v>
      </c>
      <c r="P10" s="241">
        <v>14</v>
      </c>
      <c r="Q10" s="243">
        <v>15</v>
      </c>
      <c r="R10" s="241">
        <v>16</v>
      </c>
    </row>
    <row r="11" spans="1:18" s="21" customFormat="1" ht="14.25" customHeight="1">
      <c r="A11" s="20"/>
      <c r="B11" s="86" t="s">
        <v>121</v>
      </c>
      <c r="C11" s="86"/>
      <c r="D11" s="86"/>
      <c r="E11" s="87" t="s">
        <v>340</v>
      </c>
      <c r="F11" s="226">
        <f aca="true" t="shared" si="0" ref="F11:Q11">F12+F14</f>
        <v>942676</v>
      </c>
      <c r="G11" s="226">
        <f t="shared" si="0"/>
        <v>942676</v>
      </c>
      <c r="H11" s="226">
        <f t="shared" si="0"/>
        <v>478700</v>
      </c>
      <c r="I11" s="226">
        <f t="shared" si="0"/>
        <v>122708</v>
      </c>
      <c r="J11" s="226">
        <f t="shared" si="0"/>
        <v>0</v>
      </c>
      <c r="K11" s="226">
        <f t="shared" si="0"/>
        <v>800</v>
      </c>
      <c r="L11" s="226">
        <f t="shared" si="0"/>
        <v>800</v>
      </c>
      <c r="M11" s="226">
        <f t="shared" si="0"/>
        <v>0</v>
      </c>
      <c r="N11" s="226">
        <f t="shared" si="0"/>
        <v>0</v>
      </c>
      <c r="O11" s="226">
        <f t="shared" si="0"/>
        <v>0</v>
      </c>
      <c r="P11" s="226">
        <f t="shared" si="0"/>
        <v>0</v>
      </c>
      <c r="Q11" s="226">
        <f t="shared" si="0"/>
        <v>0</v>
      </c>
      <c r="R11" s="226">
        <f>F11+K11</f>
        <v>943476</v>
      </c>
    </row>
    <row r="12" spans="1:18" s="109" customFormat="1" ht="14.25" customHeight="1">
      <c r="A12" s="108"/>
      <c r="B12" s="106" t="s">
        <v>121</v>
      </c>
      <c r="C12" s="106" t="s">
        <v>341</v>
      </c>
      <c r="D12" s="106"/>
      <c r="E12" s="107" t="s">
        <v>339</v>
      </c>
      <c r="F12" s="227">
        <f aca="true" t="shared" si="1" ref="F12:P12">F13</f>
        <v>875676</v>
      </c>
      <c r="G12" s="227">
        <f t="shared" si="1"/>
        <v>875676</v>
      </c>
      <c r="H12" s="227">
        <f t="shared" si="1"/>
        <v>478700</v>
      </c>
      <c r="I12" s="227">
        <f t="shared" si="1"/>
        <v>122708</v>
      </c>
      <c r="J12" s="227">
        <f t="shared" si="1"/>
        <v>0</v>
      </c>
      <c r="K12" s="227">
        <f t="shared" si="1"/>
        <v>800</v>
      </c>
      <c r="L12" s="227">
        <f t="shared" si="1"/>
        <v>800</v>
      </c>
      <c r="M12" s="227">
        <f t="shared" si="1"/>
        <v>0</v>
      </c>
      <c r="N12" s="227">
        <f t="shared" si="1"/>
        <v>0</v>
      </c>
      <c r="O12" s="227">
        <f t="shared" si="1"/>
        <v>0</v>
      </c>
      <c r="P12" s="227">
        <f t="shared" si="1"/>
        <v>0</v>
      </c>
      <c r="Q12" s="227"/>
      <c r="R12" s="227">
        <f aca="true" t="shared" si="2" ref="R12:R81">F12+K12</f>
        <v>876476</v>
      </c>
    </row>
    <row r="13" spans="2:18" ht="18" customHeight="1">
      <c r="B13" s="70" t="s">
        <v>137</v>
      </c>
      <c r="C13" s="71" t="s">
        <v>122</v>
      </c>
      <c r="D13" s="71" t="s">
        <v>103</v>
      </c>
      <c r="E13" s="62" t="s">
        <v>145</v>
      </c>
      <c r="F13" s="230">
        <v>875676</v>
      </c>
      <c r="G13" s="228">
        <f>F13-J13</f>
        <v>875676</v>
      </c>
      <c r="H13" s="230">
        <v>478700</v>
      </c>
      <c r="I13" s="230">
        <v>122708</v>
      </c>
      <c r="J13" s="230"/>
      <c r="K13" s="230">
        <v>800</v>
      </c>
      <c r="L13" s="230">
        <f>K13-O13</f>
        <v>800</v>
      </c>
      <c r="M13" s="229"/>
      <c r="N13" s="229"/>
      <c r="O13" s="229"/>
      <c r="P13" s="229"/>
      <c r="Q13" s="229"/>
      <c r="R13" s="228">
        <f t="shared" si="2"/>
        <v>876476</v>
      </c>
    </row>
    <row r="14" spans="1:18" s="100" customFormat="1" ht="24" customHeight="1">
      <c r="A14" s="85"/>
      <c r="B14" s="70"/>
      <c r="C14" s="70" t="s">
        <v>210</v>
      </c>
      <c r="D14" s="70"/>
      <c r="E14" s="64" t="s">
        <v>211</v>
      </c>
      <c r="F14" s="229">
        <f>F15</f>
        <v>67000</v>
      </c>
      <c r="G14" s="229">
        <f>G15</f>
        <v>67000</v>
      </c>
      <c r="H14" s="229">
        <f aca="true" t="shared" si="3" ref="H14:Q14">H15</f>
        <v>0</v>
      </c>
      <c r="I14" s="229">
        <f t="shared" si="3"/>
        <v>0</v>
      </c>
      <c r="J14" s="229">
        <f t="shared" si="3"/>
        <v>0</v>
      </c>
      <c r="K14" s="229">
        <f t="shared" si="3"/>
        <v>0</v>
      </c>
      <c r="L14" s="229">
        <f t="shared" si="3"/>
        <v>0</v>
      </c>
      <c r="M14" s="229">
        <f t="shared" si="3"/>
        <v>0</v>
      </c>
      <c r="N14" s="229">
        <f t="shared" si="3"/>
        <v>0</v>
      </c>
      <c r="O14" s="229">
        <f t="shared" si="3"/>
        <v>0</v>
      </c>
      <c r="P14" s="229">
        <f t="shared" si="3"/>
        <v>0</v>
      </c>
      <c r="Q14" s="229">
        <f t="shared" si="3"/>
        <v>0</v>
      </c>
      <c r="R14" s="227">
        <f t="shared" si="2"/>
        <v>67000</v>
      </c>
    </row>
    <row r="15" spans="2:18" ht="15">
      <c r="B15" s="58"/>
      <c r="C15" s="61">
        <v>250404</v>
      </c>
      <c r="D15" s="71" t="s">
        <v>230</v>
      </c>
      <c r="E15" s="89" t="s">
        <v>143</v>
      </c>
      <c r="F15" s="230">
        <v>67000</v>
      </c>
      <c r="G15" s="230">
        <f>F15-J15</f>
        <v>67000</v>
      </c>
      <c r="H15" s="230"/>
      <c r="I15" s="230"/>
      <c r="J15" s="230"/>
      <c r="K15" s="230"/>
      <c r="L15" s="230">
        <f>K15-O15</f>
        <v>0</v>
      </c>
      <c r="M15" s="230"/>
      <c r="N15" s="230"/>
      <c r="O15" s="230"/>
      <c r="P15" s="230"/>
      <c r="Q15" s="230"/>
      <c r="R15" s="228">
        <f t="shared" si="2"/>
        <v>67000</v>
      </c>
    </row>
    <row r="16" spans="2:18" ht="28.5">
      <c r="B16" s="86" t="s">
        <v>231</v>
      </c>
      <c r="C16" s="90"/>
      <c r="D16" s="86"/>
      <c r="E16" s="87" t="s">
        <v>342</v>
      </c>
      <c r="F16" s="231">
        <f aca="true" t="shared" si="4" ref="F16:Q16">F17+F24+F33+F35+F37+F39+F41+F44</f>
        <v>18819110</v>
      </c>
      <c r="G16" s="231">
        <f t="shared" si="4"/>
        <v>18804110</v>
      </c>
      <c r="H16" s="231">
        <f t="shared" si="4"/>
        <v>7841716</v>
      </c>
      <c r="I16" s="231">
        <f t="shared" si="4"/>
        <v>2510938</v>
      </c>
      <c r="J16" s="231">
        <f t="shared" si="4"/>
        <v>0</v>
      </c>
      <c r="K16" s="231">
        <f t="shared" si="4"/>
        <v>132000</v>
      </c>
      <c r="L16" s="231">
        <f t="shared" si="4"/>
        <v>117600</v>
      </c>
      <c r="M16" s="231">
        <f t="shared" si="4"/>
        <v>40000</v>
      </c>
      <c r="N16" s="231">
        <f t="shared" si="4"/>
        <v>0</v>
      </c>
      <c r="O16" s="231">
        <f t="shared" si="4"/>
        <v>14400</v>
      </c>
      <c r="P16" s="231">
        <f t="shared" si="4"/>
        <v>14400</v>
      </c>
      <c r="Q16" s="231">
        <f t="shared" si="4"/>
        <v>14400</v>
      </c>
      <c r="R16" s="226">
        <f>F16+K16</f>
        <v>18951110</v>
      </c>
    </row>
    <row r="17" spans="1:18" s="100" customFormat="1" ht="14.25">
      <c r="A17" s="85"/>
      <c r="B17" s="58"/>
      <c r="C17" s="70" t="s">
        <v>182</v>
      </c>
      <c r="D17" s="70"/>
      <c r="E17" s="59" t="s">
        <v>183</v>
      </c>
      <c r="F17" s="229">
        <f>F19+F21+F23</f>
        <v>18372430</v>
      </c>
      <c r="G17" s="229">
        <f aca="true" t="shared" si="5" ref="G17:P17">G19+G21+G23</f>
        <v>18372430</v>
      </c>
      <c r="H17" s="229">
        <f t="shared" si="5"/>
        <v>7700000</v>
      </c>
      <c r="I17" s="229">
        <f t="shared" si="5"/>
        <v>2501988</v>
      </c>
      <c r="J17" s="229">
        <f t="shared" si="5"/>
        <v>0</v>
      </c>
      <c r="K17" s="229">
        <f>K19+K21+K23</f>
        <v>117600</v>
      </c>
      <c r="L17" s="229">
        <f t="shared" si="5"/>
        <v>117600</v>
      </c>
      <c r="M17" s="229">
        <f t="shared" si="5"/>
        <v>40000</v>
      </c>
      <c r="N17" s="229">
        <f t="shared" si="5"/>
        <v>0</v>
      </c>
      <c r="O17" s="229">
        <f t="shared" si="5"/>
        <v>0</v>
      </c>
      <c r="P17" s="229">
        <f t="shared" si="5"/>
        <v>0</v>
      </c>
      <c r="Q17" s="229"/>
      <c r="R17" s="227">
        <f t="shared" si="2"/>
        <v>18490030</v>
      </c>
    </row>
    <row r="18" spans="1:18" s="295" customFormat="1" ht="15">
      <c r="A18" s="292"/>
      <c r="B18" s="284"/>
      <c r="C18" s="293" t="s">
        <v>182</v>
      </c>
      <c r="D18" s="293"/>
      <c r="E18" s="294" t="s">
        <v>519</v>
      </c>
      <c r="F18" s="287">
        <f>F20+F22+F23</f>
        <v>18341300</v>
      </c>
      <c r="G18" s="230">
        <f aca="true" t="shared" si="6" ref="G18:G23">F18-J18</f>
        <v>18341300</v>
      </c>
      <c r="H18" s="287">
        <f>H20+H22+H23</f>
        <v>7700000</v>
      </c>
      <c r="I18" s="287">
        <f>I20+I22+I23</f>
        <v>2501988</v>
      </c>
      <c r="J18" s="287">
        <f>J17</f>
        <v>0</v>
      </c>
      <c r="K18" s="287"/>
      <c r="L18" s="287"/>
      <c r="M18" s="287"/>
      <c r="N18" s="287"/>
      <c r="O18" s="287"/>
      <c r="P18" s="287"/>
      <c r="Q18" s="287"/>
      <c r="R18" s="288">
        <f t="shared" si="2"/>
        <v>18341300</v>
      </c>
    </row>
    <row r="19" spans="2:18" ht="15">
      <c r="B19" s="58"/>
      <c r="C19" s="71" t="s">
        <v>178</v>
      </c>
      <c r="D19" s="71" t="s">
        <v>232</v>
      </c>
      <c r="E19" s="89" t="s">
        <v>517</v>
      </c>
      <c r="F19" s="230">
        <v>13711775</v>
      </c>
      <c r="G19" s="230">
        <f t="shared" si="6"/>
        <v>13711775</v>
      </c>
      <c r="H19" s="230">
        <v>7700000</v>
      </c>
      <c r="I19" s="230">
        <v>2501988</v>
      </c>
      <c r="J19" s="230"/>
      <c r="K19" s="230">
        <v>107600</v>
      </c>
      <c r="L19" s="230">
        <f>K19-O19</f>
        <v>107600</v>
      </c>
      <c r="M19" s="230">
        <v>40000</v>
      </c>
      <c r="N19" s="230"/>
      <c r="O19" s="230"/>
      <c r="P19" s="230"/>
      <c r="Q19" s="230"/>
      <c r="R19" s="228">
        <f t="shared" si="2"/>
        <v>13819375</v>
      </c>
    </row>
    <row r="20" spans="2:18" ht="30">
      <c r="B20" s="58"/>
      <c r="C20" s="71" t="s">
        <v>178</v>
      </c>
      <c r="D20" s="71" t="s">
        <v>232</v>
      </c>
      <c r="E20" s="66" t="s">
        <v>516</v>
      </c>
      <c r="F20" s="230">
        <v>13708775</v>
      </c>
      <c r="G20" s="230">
        <f t="shared" si="6"/>
        <v>13708775</v>
      </c>
      <c r="H20" s="230">
        <v>7700000</v>
      </c>
      <c r="I20" s="230">
        <v>2501988</v>
      </c>
      <c r="J20" s="230"/>
      <c r="K20" s="230"/>
      <c r="L20" s="230"/>
      <c r="M20" s="230"/>
      <c r="N20" s="230"/>
      <c r="O20" s="230"/>
      <c r="P20" s="230"/>
      <c r="Q20" s="230"/>
      <c r="R20" s="228">
        <f t="shared" si="2"/>
        <v>13708775</v>
      </c>
    </row>
    <row r="21" spans="2:18" ht="30">
      <c r="B21" s="58"/>
      <c r="C21" s="71" t="s">
        <v>233</v>
      </c>
      <c r="D21" s="71" t="s">
        <v>234</v>
      </c>
      <c r="E21" s="89" t="s">
        <v>518</v>
      </c>
      <c r="F21" s="230">
        <v>4403155</v>
      </c>
      <c r="G21" s="230">
        <f t="shared" si="6"/>
        <v>4403155</v>
      </c>
      <c r="H21" s="230"/>
      <c r="I21" s="230"/>
      <c r="J21" s="230"/>
      <c r="K21" s="230">
        <v>10000</v>
      </c>
      <c r="L21" s="230">
        <f>K21-O21</f>
        <v>10000</v>
      </c>
      <c r="M21" s="230"/>
      <c r="N21" s="230"/>
      <c r="O21" s="230"/>
      <c r="P21" s="230"/>
      <c r="Q21" s="230"/>
      <c r="R21" s="228">
        <f t="shared" si="2"/>
        <v>4413155</v>
      </c>
    </row>
    <row r="22" spans="2:18" ht="30">
      <c r="B22" s="58"/>
      <c r="C22" s="71" t="s">
        <v>233</v>
      </c>
      <c r="D22" s="71" t="s">
        <v>234</v>
      </c>
      <c r="E22" s="66" t="s">
        <v>516</v>
      </c>
      <c r="F22" s="230">
        <v>4375025</v>
      </c>
      <c r="G22" s="230">
        <f t="shared" si="6"/>
        <v>4375025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28">
        <f t="shared" si="2"/>
        <v>4375025</v>
      </c>
    </row>
    <row r="23" spans="2:18" ht="45">
      <c r="B23" s="58"/>
      <c r="C23" s="71" t="s">
        <v>180</v>
      </c>
      <c r="D23" s="71" t="s">
        <v>235</v>
      </c>
      <c r="E23" s="89" t="s">
        <v>181</v>
      </c>
      <c r="F23" s="230">
        <v>257500</v>
      </c>
      <c r="G23" s="230">
        <f t="shared" si="6"/>
        <v>257500</v>
      </c>
      <c r="H23" s="230"/>
      <c r="I23" s="230"/>
      <c r="J23" s="230"/>
      <c r="K23" s="230"/>
      <c r="L23" s="230">
        <f>K23-O23</f>
        <v>0</v>
      </c>
      <c r="M23" s="230"/>
      <c r="N23" s="230"/>
      <c r="O23" s="230"/>
      <c r="P23" s="230"/>
      <c r="Q23" s="230"/>
      <c r="R23" s="228">
        <f t="shared" si="2"/>
        <v>257500</v>
      </c>
    </row>
    <row r="24" spans="1:18" s="100" customFormat="1" ht="28.5">
      <c r="A24" s="85"/>
      <c r="B24" s="58"/>
      <c r="C24" s="70" t="s">
        <v>185</v>
      </c>
      <c r="D24" s="70"/>
      <c r="E24" s="59" t="s">
        <v>184</v>
      </c>
      <c r="F24" s="229">
        <f>F25+F26+F27+F28+F29+F30+F31+F32</f>
        <v>313180</v>
      </c>
      <c r="G24" s="229">
        <f aca="true" t="shared" si="7" ref="G24:P24">G25+G26+G27+G28+G29+G30+G31+G32</f>
        <v>313180</v>
      </c>
      <c r="H24" s="229">
        <f t="shared" si="7"/>
        <v>141716</v>
      </c>
      <c r="I24" s="229">
        <f t="shared" si="7"/>
        <v>8950</v>
      </c>
      <c r="J24" s="229">
        <f t="shared" si="7"/>
        <v>0</v>
      </c>
      <c r="K24" s="229">
        <f t="shared" si="7"/>
        <v>0</v>
      </c>
      <c r="L24" s="229">
        <f t="shared" si="7"/>
        <v>0</v>
      </c>
      <c r="M24" s="229">
        <f t="shared" si="7"/>
        <v>0</v>
      </c>
      <c r="N24" s="229">
        <f t="shared" si="7"/>
        <v>0</v>
      </c>
      <c r="O24" s="229">
        <f t="shared" si="7"/>
        <v>0</v>
      </c>
      <c r="P24" s="229">
        <f t="shared" si="7"/>
        <v>0</v>
      </c>
      <c r="Q24" s="229"/>
      <c r="R24" s="227">
        <f t="shared" si="2"/>
        <v>313180</v>
      </c>
    </row>
    <row r="25" spans="1:18" s="81" customFormat="1" ht="30">
      <c r="A25" s="67"/>
      <c r="B25" s="61"/>
      <c r="C25" s="71" t="s">
        <v>153</v>
      </c>
      <c r="D25" s="71" t="s">
        <v>236</v>
      </c>
      <c r="E25" s="89" t="s">
        <v>172</v>
      </c>
      <c r="F25" s="230">
        <v>76594</v>
      </c>
      <c r="G25" s="230">
        <f>F25-J25</f>
        <v>76594</v>
      </c>
      <c r="H25" s="230"/>
      <c r="I25" s="230"/>
      <c r="J25" s="230"/>
      <c r="K25" s="230"/>
      <c r="L25" s="230">
        <f>K25-O25</f>
        <v>0</v>
      </c>
      <c r="M25" s="230"/>
      <c r="N25" s="230"/>
      <c r="O25" s="230"/>
      <c r="P25" s="230"/>
      <c r="Q25" s="230"/>
      <c r="R25" s="228">
        <f t="shared" si="2"/>
        <v>76594</v>
      </c>
    </row>
    <row r="26" spans="1:18" s="81" customFormat="1" ht="30">
      <c r="A26" s="67"/>
      <c r="B26" s="61"/>
      <c r="C26" s="71" t="s">
        <v>155</v>
      </c>
      <c r="D26" s="71" t="s">
        <v>237</v>
      </c>
      <c r="E26" s="89" t="s">
        <v>157</v>
      </c>
      <c r="F26" s="230">
        <v>5000</v>
      </c>
      <c r="G26" s="230">
        <f aca="true" t="shared" si="8" ref="G26:G32">F26-J26</f>
        <v>5000</v>
      </c>
      <c r="H26" s="230"/>
      <c r="I26" s="230"/>
      <c r="J26" s="230"/>
      <c r="K26" s="230"/>
      <c r="L26" s="230">
        <f aca="true" t="shared" si="9" ref="L26:L32">K26-O26</f>
        <v>0</v>
      </c>
      <c r="M26" s="230"/>
      <c r="N26" s="230"/>
      <c r="O26" s="230"/>
      <c r="P26" s="230"/>
      <c r="Q26" s="230"/>
      <c r="R26" s="228">
        <f t="shared" si="2"/>
        <v>5000</v>
      </c>
    </row>
    <row r="27" spans="1:18" s="81" customFormat="1" ht="30">
      <c r="A27" s="67"/>
      <c r="B27" s="61"/>
      <c r="C27" s="71" t="s">
        <v>186</v>
      </c>
      <c r="D27" s="71" t="s">
        <v>237</v>
      </c>
      <c r="E27" s="89" t="s">
        <v>187</v>
      </c>
      <c r="F27" s="230">
        <v>214586</v>
      </c>
      <c r="G27" s="230">
        <f t="shared" si="8"/>
        <v>214586</v>
      </c>
      <c r="H27" s="230">
        <v>141716</v>
      </c>
      <c r="I27" s="230">
        <v>8950</v>
      </c>
      <c r="J27" s="230"/>
      <c r="K27" s="230"/>
      <c r="L27" s="230">
        <f t="shared" si="9"/>
        <v>0</v>
      </c>
      <c r="M27" s="230"/>
      <c r="N27" s="230"/>
      <c r="O27" s="230"/>
      <c r="P27" s="230"/>
      <c r="Q27" s="230"/>
      <c r="R27" s="228">
        <f t="shared" si="2"/>
        <v>214586</v>
      </c>
    </row>
    <row r="28" spans="1:18" s="81" customFormat="1" ht="30">
      <c r="A28" s="67"/>
      <c r="B28" s="61"/>
      <c r="C28" s="71" t="s">
        <v>188</v>
      </c>
      <c r="D28" s="71" t="s">
        <v>237</v>
      </c>
      <c r="E28" s="89" t="s">
        <v>189</v>
      </c>
      <c r="F28" s="230">
        <v>5000</v>
      </c>
      <c r="G28" s="230">
        <f t="shared" si="8"/>
        <v>5000</v>
      </c>
      <c r="H28" s="230"/>
      <c r="I28" s="230"/>
      <c r="J28" s="230"/>
      <c r="K28" s="230"/>
      <c r="L28" s="230">
        <f t="shared" si="9"/>
        <v>0</v>
      </c>
      <c r="M28" s="230"/>
      <c r="N28" s="230"/>
      <c r="O28" s="230"/>
      <c r="P28" s="230"/>
      <c r="Q28" s="230"/>
      <c r="R28" s="228">
        <f t="shared" si="2"/>
        <v>5000</v>
      </c>
    </row>
    <row r="29" spans="1:18" s="81" customFormat="1" ht="30">
      <c r="A29" s="67"/>
      <c r="B29" s="61"/>
      <c r="C29" s="71" t="s">
        <v>190</v>
      </c>
      <c r="D29" s="71" t="s">
        <v>237</v>
      </c>
      <c r="E29" s="89" t="s">
        <v>191</v>
      </c>
      <c r="F29" s="230">
        <v>5000</v>
      </c>
      <c r="G29" s="230">
        <f t="shared" si="8"/>
        <v>5000</v>
      </c>
      <c r="H29" s="230"/>
      <c r="I29" s="230"/>
      <c r="J29" s="230"/>
      <c r="K29" s="230"/>
      <c r="L29" s="230">
        <f t="shared" si="9"/>
        <v>0</v>
      </c>
      <c r="M29" s="230"/>
      <c r="N29" s="230"/>
      <c r="O29" s="230"/>
      <c r="P29" s="230"/>
      <c r="Q29" s="230"/>
      <c r="R29" s="228">
        <f t="shared" si="2"/>
        <v>5000</v>
      </c>
    </row>
    <row r="30" spans="1:18" s="81" customFormat="1" ht="48.75" customHeight="1">
      <c r="A30" s="67"/>
      <c r="B30" s="61"/>
      <c r="C30" s="71" t="s">
        <v>192</v>
      </c>
      <c r="D30" s="71" t="s">
        <v>237</v>
      </c>
      <c r="E30" s="101" t="s">
        <v>227</v>
      </c>
      <c r="F30" s="230">
        <v>3000</v>
      </c>
      <c r="G30" s="230">
        <f t="shared" si="8"/>
        <v>3000</v>
      </c>
      <c r="H30" s="230"/>
      <c r="I30" s="230"/>
      <c r="J30" s="230"/>
      <c r="K30" s="230"/>
      <c r="L30" s="230">
        <f t="shared" si="9"/>
        <v>0</v>
      </c>
      <c r="M30" s="230"/>
      <c r="N30" s="230"/>
      <c r="O30" s="230"/>
      <c r="P30" s="230"/>
      <c r="Q30" s="230"/>
      <c r="R30" s="228">
        <f t="shared" si="2"/>
        <v>3000</v>
      </c>
    </row>
    <row r="31" spans="1:18" s="81" customFormat="1" ht="30">
      <c r="A31" s="67"/>
      <c r="B31" s="61"/>
      <c r="C31" s="71" t="s">
        <v>193</v>
      </c>
      <c r="D31" s="71" t="s">
        <v>237</v>
      </c>
      <c r="E31" s="89" t="s">
        <v>194</v>
      </c>
      <c r="F31" s="230">
        <v>4000</v>
      </c>
      <c r="G31" s="230">
        <f t="shared" si="8"/>
        <v>4000</v>
      </c>
      <c r="H31" s="230"/>
      <c r="I31" s="230"/>
      <c r="J31" s="230"/>
      <c r="K31" s="230"/>
      <c r="L31" s="230">
        <f t="shared" si="9"/>
        <v>0</v>
      </c>
      <c r="M31" s="230"/>
      <c r="N31" s="230"/>
      <c r="O31" s="230"/>
      <c r="P31" s="230"/>
      <c r="Q31" s="230"/>
      <c r="R31" s="228">
        <f t="shared" si="2"/>
        <v>4000</v>
      </c>
    </row>
    <row r="32" spans="1:18" s="81" customFormat="1" ht="90" hidden="1">
      <c r="A32" s="67"/>
      <c r="B32" s="61"/>
      <c r="C32" s="71" t="s">
        <v>228</v>
      </c>
      <c r="D32" s="71" t="s">
        <v>237</v>
      </c>
      <c r="E32" s="89" t="s">
        <v>229</v>
      </c>
      <c r="F32" s="230"/>
      <c r="G32" s="230">
        <f t="shared" si="8"/>
        <v>0</v>
      </c>
      <c r="H32" s="230"/>
      <c r="I32" s="230"/>
      <c r="J32" s="230"/>
      <c r="K32" s="230"/>
      <c r="L32" s="230">
        <f t="shared" si="9"/>
        <v>0</v>
      </c>
      <c r="M32" s="230"/>
      <c r="N32" s="230"/>
      <c r="O32" s="230"/>
      <c r="P32" s="230"/>
      <c r="Q32" s="230"/>
      <c r="R32" s="227">
        <f t="shared" si="2"/>
        <v>0</v>
      </c>
    </row>
    <row r="33" spans="1:18" s="100" customFormat="1" ht="14.25">
      <c r="A33" s="85"/>
      <c r="B33" s="58"/>
      <c r="C33" s="70" t="s">
        <v>195</v>
      </c>
      <c r="D33" s="70"/>
      <c r="E33" s="59" t="s">
        <v>196</v>
      </c>
      <c r="F33" s="229">
        <f>F34</f>
        <v>20000</v>
      </c>
      <c r="G33" s="229">
        <f aca="true" t="shared" si="10" ref="G33:P33">G34</f>
        <v>20000</v>
      </c>
      <c r="H33" s="229">
        <f t="shared" si="10"/>
        <v>0</v>
      </c>
      <c r="I33" s="229">
        <f t="shared" si="10"/>
        <v>0</v>
      </c>
      <c r="J33" s="229">
        <f t="shared" si="10"/>
        <v>0</v>
      </c>
      <c r="K33" s="229">
        <f t="shared" si="10"/>
        <v>0</v>
      </c>
      <c r="L33" s="229">
        <f t="shared" si="10"/>
        <v>0</v>
      </c>
      <c r="M33" s="229">
        <f t="shared" si="10"/>
        <v>0</v>
      </c>
      <c r="N33" s="229">
        <f t="shared" si="10"/>
        <v>0</v>
      </c>
      <c r="O33" s="229">
        <f t="shared" si="10"/>
        <v>0</v>
      </c>
      <c r="P33" s="229">
        <f t="shared" si="10"/>
        <v>0</v>
      </c>
      <c r="Q33" s="229"/>
      <c r="R33" s="227">
        <f t="shared" si="2"/>
        <v>20000</v>
      </c>
    </row>
    <row r="34" spans="1:18" s="81" customFormat="1" ht="15">
      <c r="A34" s="67"/>
      <c r="B34" s="61"/>
      <c r="C34" s="71" t="s">
        <v>159</v>
      </c>
      <c r="D34" s="71" t="s">
        <v>238</v>
      </c>
      <c r="E34" s="89" t="s">
        <v>197</v>
      </c>
      <c r="F34" s="230">
        <v>20000</v>
      </c>
      <c r="G34" s="230">
        <f>F34-J34</f>
        <v>20000</v>
      </c>
      <c r="H34" s="230"/>
      <c r="I34" s="230"/>
      <c r="J34" s="230"/>
      <c r="K34" s="230"/>
      <c r="L34" s="230">
        <f>K34-O34</f>
        <v>0</v>
      </c>
      <c r="M34" s="230"/>
      <c r="N34" s="230"/>
      <c r="O34" s="230"/>
      <c r="P34" s="230"/>
      <c r="Q34" s="230"/>
      <c r="R34" s="228">
        <f t="shared" si="2"/>
        <v>20000</v>
      </c>
    </row>
    <row r="35" spans="1:18" s="100" customFormat="1" ht="14.25">
      <c r="A35" s="85"/>
      <c r="B35" s="58"/>
      <c r="C35" s="70" t="s">
        <v>198</v>
      </c>
      <c r="D35" s="70"/>
      <c r="E35" s="59" t="s">
        <v>199</v>
      </c>
      <c r="F35" s="229">
        <f>F36</f>
        <v>30000</v>
      </c>
      <c r="G35" s="229">
        <f aca="true" t="shared" si="11" ref="G35:P35">G36</f>
        <v>30000</v>
      </c>
      <c r="H35" s="229">
        <f t="shared" si="11"/>
        <v>0</v>
      </c>
      <c r="I35" s="229">
        <f t="shared" si="11"/>
        <v>0</v>
      </c>
      <c r="J35" s="229">
        <f t="shared" si="11"/>
        <v>0</v>
      </c>
      <c r="K35" s="229">
        <f t="shared" si="11"/>
        <v>0</v>
      </c>
      <c r="L35" s="229">
        <f t="shared" si="11"/>
        <v>0</v>
      </c>
      <c r="M35" s="229">
        <f t="shared" si="11"/>
        <v>0</v>
      </c>
      <c r="N35" s="229">
        <f t="shared" si="11"/>
        <v>0</v>
      </c>
      <c r="O35" s="229">
        <f t="shared" si="11"/>
        <v>0</v>
      </c>
      <c r="P35" s="229">
        <f t="shared" si="11"/>
        <v>0</v>
      </c>
      <c r="Q35" s="229"/>
      <c r="R35" s="227">
        <f t="shared" si="2"/>
        <v>30000</v>
      </c>
    </row>
    <row r="36" spans="1:18" s="81" customFormat="1" ht="30">
      <c r="A36" s="67"/>
      <c r="B36" s="61"/>
      <c r="C36" s="71" t="s">
        <v>200</v>
      </c>
      <c r="D36" s="71" t="s">
        <v>239</v>
      </c>
      <c r="E36" s="89" t="s">
        <v>201</v>
      </c>
      <c r="F36" s="230">
        <v>30000</v>
      </c>
      <c r="G36" s="230">
        <f>F36-J36</f>
        <v>30000</v>
      </c>
      <c r="H36" s="230"/>
      <c r="I36" s="230"/>
      <c r="J36" s="230"/>
      <c r="K36" s="230"/>
      <c r="L36" s="230">
        <f>K36-O36</f>
        <v>0</v>
      </c>
      <c r="M36" s="230"/>
      <c r="N36" s="230"/>
      <c r="O36" s="230"/>
      <c r="P36" s="230"/>
      <c r="Q36" s="230"/>
      <c r="R36" s="228">
        <f t="shared" si="2"/>
        <v>30000</v>
      </c>
    </row>
    <row r="37" spans="1:18" s="100" customFormat="1" ht="14.25">
      <c r="A37" s="85"/>
      <c r="B37" s="58"/>
      <c r="C37" s="70" t="s">
        <v>202</v>
      </c>
      <c r="D37" s="70"/>
      <c r="E37" s="59" t="s">
        <v>203</v>
      </c>
      <c r="F37" s="229">
        <f>F38</f>
        <v>0</v>
      </c>
      <c r="G37" s="229">
        <f aca="true" t="shared" si="12" ref="G37:Q37">G38</f>
        <v>0</v>
      </c>
      <c r="H37" s="229">
        <f t="shared" si="12"/>
        <v>0</v>
      </c>
      <c r="I37" s="229">
        <f t="shared" si="12"/>
        <v>0</v>
      </c>
      <c r="J37" s="229">
        <f t="shared" si="12"/>
        <v>0</v>
      </c>
      <c r="K37" s="229">
        <f t="shared" si="12"/>
        <v>14400</v>
      </c>
      <c r="L37" s="229">
        <f t="shared" si="12"/>
        <v>0</v>
      </c>
      <c r="M37" s="229">
        <f t="shared" si="12"/>
        <v>0</v>
      </c>
      <c r="N37" s="229">
        <f t="shared" si="12"/>
        <v>0</v>
      </c>
      <c r="O37" s="229">
        <f t="shared" si="12"/>
        <v>14400</v>
      </c>
      <c r="P37" s="229">
        <f t="shared" si="12"/>
        <v>14400</v>
      </c>
      <c r="Q37" s="229">
        <f t="shared" si="12"/>
        <v>14400</v>
      </c>
      <c r="R37" s="227">
        <f t="shared" si="2"/>
        <v>14400</v>
      </c>
    </row>
    <row r="38" spans="1:18" s="81" customFormat="1" ht="30">
      <c r="A38" s="67"/>
      <c r="B38" s="61"/>
      <c r="C38" s="71" t="s">
        <v>147</v>
      </c>
      <c r="D38" s="71" t="s">
        <v>131</v>
      </c>
      <c r="E38" s="89" t="s">
        <v>204</v>
      </c>
      <c r="F38" s="230"/>
      <c r="G38" s="230">
        <f>F38-J38</f>
        <v>0</v>
      </c>
      <c r="H38" s="230"/>
      <c r="I38" s="230"/>
      <c r="J38" s="230"/>
      <c r="K38" s="230">
        <v>14400</v>
      </c>
      <c r="L38" s="230">
        <f>K38-O38</f>
        <v>0</v>
      </c>
      <c r="M38" s="230"/>
      <c r="N38" s="230"/>
      <c r="O38" s="230">
        <v>14400</v>
      </c>
      <c r="P38" s="230">
        <v>14400</v>
      </c>
      <c r="Q38" s="230">
        <v>14400</v>
      </c>
      <c r="R38" s="228">
        <f t="shared" si="2"/>
        <v>14400</v>
      </c>
    </row>
    <row r="39" spans="1:18" s="100" customFormat="1" ht="28.5">
      <c r="A39" s="85"/>
      <c r="B39" s="58"/>
      <c r="C39" s="70" t="s">
        <v>206</v>
      </c>
      <c r="D39" s="70"/>
      <c r="E39" s="59" t="s">
        <v>205</v>
      </c>
      <c r="F39" s="229">
        <f>F40</f>
        <v>10000</v>
      </c>
      <c r="G39" s="229">
        <f aca="true" t="shared" si="13" ref="G39:P39">G40</f>
        <v>10000</v>
      </c>
      <c r="H39" s="229">
        <f t="shared" si="13"/>
        <v>0</v>
      </c>
      <c r="I39" s="229">
        <f t="shared" si="13"/>
        <v>0</v>
      </c>
      <c r="J39" s="229">
        <f t="shared" si="13"/>
        <v>0</v>
      </c>
      <c r="K39" s="229">
        <f t="shared" si="13"/>
        <v>0</v>
      </c>
      <c r="L39" s="229">
        <f t="shared" si="13"/>
        <v>0</v>
      </c>
      <c r="M39" s="229">
        <f t="shared" si="13"/>
        <v>0</v>
      </c>
      <c r="N39" s="229">
        <f t="shared" si="13"/>
        <v>0</v>
      </c>
      <c r="O39" s="229">
        <f t="shared" si="13"/>
        <v>0</v>
      </c>
      <c r="P39" s="229">
        <f t="shared" si="13"/>
        <v>0</v>
      </c>
      <c r="Q39" s="229"/>
      <c r="R39" s="227">
        <f t="shared" si="2"/>
        <v>10000</v>
      </c>
    </row>
    <row r="40" spans="1:18" s="81" customFormat="1" ht="26.25" customHeight="1">
      <c r="A40" s="67"/>
      <c r="B40" s="61"/>
      <c r="C40" s="71" t="s">
        <v>134</v>
      </c>
      <c r="D40" s="71" t="s">
        <v>135</v>
      </c>
      <c r="E40" s="89" t="s">
        <v>163</v>
      </c>
      <c r="F40" s="230">
        <v>10000</v>
      </c>
      <c r="G40" s="230">
        <f>F40-J40</f>
        <v>10000</v>
      </c>
      <c r="H40" s="230"/>
      <c r="I40" s="230"/>
      <c r="J40" s="230"/>
      <c r="K40" s="230"/>
      <c r="L40" s="230">
        <f>K40-O40</f>
        <v>0</v>
      </c>
      <c r="M40" s="230"/>
      <c r="N40" s="230"/>
      <c r="O40" s="230"/>
      <c r="P40" s="230"/>
      <c r="Q40" s="230"/>
      <c r="R40" s="228">
        <f t="shared" si="2"/>
        <v>10000</v>
      </c>
    </row>
    <row r="41" spans="1:18" s="100" customFormat="1" ht="42.75" customHeight="1">
      <c r="A41" s="85"/>
      <c r="B41" s="58"/>
      <c r="C41" s="70" t="s">
        <v>207</v>
      </c>
      <c r="D41" s="70"/>
      <c r="E41" s="59" t="s">
        <v>208</v>
      </c>
      <c r="F41" s="229">
        <f>F42+F43</f>
        <v>28500</v>
      </c>
      <c r="G41" s="229">
        <f aca="true" t="shared" si="14" ref="G41:P41">G42</f>
        <v>13500</v>
      </c>
      <c r="H41" s="229">
        <f t="shared" si="14"/>
        <v>0</v>
      </c>
      <c r="I41" s="229">
        <f t="shared" si="14"/>
        <v>0</v>
      </c>
      <c r="J41" s="229">
        <f t="shared" si="14"/>
        <v>0</v>
      </c>
      <c r="K41" s="229">
        <f t="shared" si="14"/>
        <v>0</v>
      </c>
      <c r="L41" s="229">
        <f t="shared" si="14"/>
        <v>0</v>
      </c>
      <c r="M41" s="229">
        <f t="shared" si="14"/>
        <v>0</v>
      </c>
      <c r="N41" s="229">
        <f t="shared" si="14"/>
        <v>0</v>
      </c>
      <c r="O41" s="229">
        <f t="shared" si="14"/>
        <v>0</v>
      </c>
      <c r="P41" s="229">
        <f t="shared" si="14"/>
        <v>0</v>
      </c>
      <c r="Q41" s="229"/>
      <c r="R41" s="227">
        <f t="shared" si="2"/>
        <v>28500</v>
      </c>
    </row>
    <row r="42" spans="1:18" s="81" customFormat="1" ht="43.5" customHeight="1">
      <c r="A42" s="67"/>
      <c r="B42" s="61"/>
      <c r="C42" s="71" t="s">
        <v>164</v>
      </c>
      <c r="D42" s="71" t="s">
        <v>240</v>
      </c>
      <c r="E42" s="89" t="s">
        <v>209</v>
      </c>
      <c r="F42" s="230">
        <v>13500</v>
      </c>
      <c r="G42" s="230">
        <f>F42-J42</f>
        <v>13500</v>
      </c>
      <c r="H42" s="230"/>
      <c r="I42" s="230"/>
      <c r="J42" s="230"/>
      <c r="K42" s="230"/>
      <c r="L42" s="230">
        <f>K42-O42</f>
        <v>0</v>
      </c>
      <c r="M42" s="230"/>
      <c r="N42" s="230"/>
      <c r="O42" s="230"/>
      <c r="P42" s="230"/>
      <c r="Q42" s="230"/>
      <c r="R42" s="228">
        <f t="shared" si="2"/>
        <v>13500</v>
      </c>
    </row>
    <row r="43" spans="1:18" s="81" customFormat="1" ht="43.5" customHeight="1">
      <c r="A43" s="67"/>
      <c r="B43" s="61"/>
      <c r="C43" s="71" t="s">
        <v>509</v>
      </c>
      <c r="D43" s="71" t="s">
        <v>510</v>
      </c>
      <c r="E43" s="89" t="s">
        <v>511</v>
      </c>
      <c r="F43" s="230">
        <v>15000</v>
      </c>
      <c r="G43" s="230">
        <f>F43-J43</f>
        <v>15000</v>
      </c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28">
        <f t="shared" si="2"/>
        <v>15000</v>
      </c>
    </row>
    <row r="44" spans="1:18" s="100" customFormat="1" ht="24.75" customHeight="1">
      <c r="A44" s="85"/>
      <c r="B44" s="58"/>
      <c r="C44" s="70" t="s">
        <v>210</v>
      </c>
      <c r="D44" s="70"/>
      <c r="E44" s="59" t="s">
        <v>211</v>
      </c>
      <c r="F44" s="229">
        <f>F45</f>
        <v>45000</v>
      </c>
      <c r="G44" s="229">
        <f aca="true" t="shared" si="15" ref="G44:P44">G45</f>
        <v>45000</v>
      </c>
      <c r="H44" s="229">
        <f t="shared" si="15"/>
        <v>0</v>
      </c>
      <c r="I44" s="229">
        <f t="shared" si="15"/>
        <v>0</v>
      </c>
      <c r="J44" s="229">
        <f t="shared" si="15"/>
        <v>0</v>
      </c>
      <c r="K44" s="229">
        <f t="shared" si="15"/>
        <v>0</v>
      </c>
      <c r="L44" s="229">
        <f t="shared" si="15"/>
        <v>0</v>
      </c>
      <c r="M44" s="229">
        <f t="shared" si="15"/>
        <v>0</v>
      </c>
      <c r="N44" s="229">
        <f t="shared" si="15"/>
        <v>0</v>
      </c>
      <c r="O44" s="229">
        <f t="shared" si="15"/>
        <v>0</v>
      </c>
      <c r="P44" s="229">
        <f t="shared" si="15"/>
        <v>0</v>
      </c>
      <c r="Q44" s="229"/>
      <c r="R44" s="227">
        <f t="shared" si="2"/>
        <v>45000</v>
      </c>
    </row>
    <row r="45" spans="1:18" s="81" customFormat="1" ht="15">
      <c r="A45" s="67"/>
      <c r="B45" s="61"/>
      <c r="C45" s="71" t="s">
        <v>167</v>
      </c>
      <c r="D45" s="71" t="s">
        <v>230</v>
      </c>
      <c r="E45" s="89" t="s">
        <v>143</v>
      </c>
      <c r="F45" s="230">
        <v>45000</v>
      </c>
      <c r="G45" s="230">
        <f>F45-J45</f>
        <v>45000</v>
      </c>
      <c r="H45" s="230"/>
      <c r="I45" s="230"/>
      <c r="J45" s="230"/>
      <c r="K45" s="230"/>
      <c r="L45" s="230">
        <f>K45-O45</f>
        <v>0</v>
      </c>
      <c r="M45" s="230"/>
      <c r="N45" s="230"/>
      <c r="O45" s="230"/>
      <c r="P45" s="230"/>
      <c r="Q45" s="230"/>
      <c r="R45" s="228">
        <f t="shared" si="2"/>
        <v>45000</v>
      </c>
    </row>
    <row r="46" spans="2:18" ht="28.5">
      <c r="B46" s="93">
        <v>1000000</v>
      </c>
      <c r="C46" s="90"/>
      <c r="D46" s="91"/>
      <c r="E46" s="94" t="s">
        <v>464</v>
      </c>
      <c r="F46" s="231">
        <f aca="true" t="shared" si="16" ref="F46:Q46">F47+F57</f>
        <v>19121160</v>
      </c>
      <c r="G46" s="231">
        <f t="shared" si="16"/>
        <v>19121160</v>
      </c>
      <c r="H46" s="231">
        <f t="shared" si="16"/>
        <v>10591094</v>
      </c>
      <c r="I46" s="231">
        <f t="shared" si="16"/>
        <v>3148260</v>
      </c>
      <c r="J46" s="231">
        <f t="shared" si="16"/>
        <v>0</v>
      </c>
      <c r="K46" s="231">
        <f t="shared" si="16"/>
        <v>813997</v>
      </c>
      <c r="L46" s="231">
        <f t="shared" si="16"/>
        <v>514000</v>
      </c>
      <c r="M46" s="231">
        <f t="shared" si="16"/>
        <v>0</v>
      </c>
      <c r="N46" s="231">
        <f t="shared" si="16"/>
        <v>0</v>
      </c>
      <c r="O46" s="231">
        <f>O47+O57+O60</f>
        <v>299997</v>
      </c>
      <c r="P46" s="231">
        <f>P47+P57+P60</f>
        <v>274997</v>
      </c>
      <c r="Q46" s="231">
        <f t="shared" si="16"/>
        <v>0</v>
      </c>
      <c r="R46" s="226">
        <f t="shared" si="2"/>
        <v>19935157</v>
      </c>
    </row>
    <row r="47" spans="1:18" s="100" customFormat="1" ht="14.25">
      <c r="A47" s="85"/>
      <c r="B47" s="58"/>
      <c r="C47" s="70" t="s">
        <v>213</v>
      </c>
      <c r="D47" s="70"/>
      <c r="E47" s="64" t="s">
        <v>214</v>
      </c>
      <c r="F47" s="229">
        <f>F48+F50+F51+F52+F53+F54+F55+F56</f>
        <v>19121160</v>
      </c>
      <c r="G47" s="229">
        <f aca="true" t="shared" si="17" ref="G47:P47">G48+G50+G51+G52+G53+G54+G55+G56</f>
        <v>19121160</v>
      </c>
      <c r="H47" s="229">
        <f t="shared" si="17"/>
        <v>10591094</v>
      </c>
      <c r="I47" s="229">
        <f t="shared" si="17"/>
        <v>3148260</v>
      </c>
      <c r="J47" s="229">
        <f t="shared" si="17"/>
        <v>0</v>
      </c>
      <c r="K47" s="229">
        <f>K48+K50+K51+K52+K53+K54+K55+K56+K60</f>
        <v>813997</v>
      </c>
      <c r="L47" s="229">
        <f t="shared" si="17"/>
        <v>514000</v>
      </c>
      <c r="M47" s="229">
        <f t="shared" si="17"/>
        <v>0</v>
      </c>
      <c r="N47" s="229">
        <f t="shared" si="17"/>
        <v>0</v>
      </c>
      <c r="O47" s="229">
        <f t="shared" si="17"/>
        <v>284397</v>
      </c>
      <c r="P47" s="229">
        <f t="shared" si="17"/>
        <v>259397</v>
      </c>
      <c r="Q47" s="229"/>
      <c r="R47" s="227">
        <f t="shared" si="2"/>
        <v>19935157</v>
      </c>
    </row>
    <row r="48" spans="1:18" s="81" customFormat="1" ht="45">
      <c r="A48" s="67"/>
      <c r="B48" s="58"/>
      <c r="C48" s="71" t="s">
        <v>212</v>
      </c>
      <c r="D48" s="71" t="s">
        <v>241</v>
      </c>
      <c r="E48" s="62" t="s">
        <v>499</v>
      </c>
      <c r="F48" s="230">
        <v>17950162</v>
      </c>
      <c r="G48" s="230">
        <f>F48-J48</f>
        <v>17950162</v>
      </c>
      <c r="H48" s="230">
        <v>9866094</v>
      </c>
      <c r="I48" s="230">
        <v>3045742</v>
      </c>
      <c r="J48" s="229"/>
      <c r="K48" s="230">
        <v>783397</v>
      </c>
      <c r="L48" s="230">
        <f>K48-O48</f>
        <v>509000</v>
      </c>
      <c r="M48" s="230"/>
      <c r="N48" s="230"/>
      <c r="O48" s="230">
        <v>274397</v>
      </c>
      <c r="P48" s="229">
        <v>259397</v>
      </c>
      <c r="Q48" s="229"/>
      <c r="R48" s="227">
        <f t="shared" si="2"/>
        <v>18733559</v>
      </c>
    </row>
    <row r="49" spans="1:18" s="289" customFormat="1" ht="19.5" customHeight="1">
      <c r="A49" s="283"/>
      <c r="B49" s="284"/>
      <c r="C49" s="285" t="s">
        <v>212</v>
      </c>
      <c r="D49" s="285" t="s">
        <v>241</v>
      </c>
      <c r="E49" s="66" t="s">
        <v>498</v>
      </c>
      <c r="F49" s="286">
        <v>16360300</v>
      </c>
      <c r="G49" s="290">
        <f>F49-J49</f>
        <v>16360300</v>
      </c>
      <c r="H49" s="286">
        <v>9314980</v>
      </c>
      <c r="I49" s="286">
        <v>2412979</v>
      </c>
      <c r="J49" s="287"/>
      <c r="K49" s="290"/>
      <c r="L49" s="290"/>
      <c r="M49" s="290"/>
      <c r="N49" s="290"/>
      <c r="O49" s="290"/>
      <c r="P49" s="287"/>
      <c r="Q49" s="287"/>
      <c r="R49" s="291">
        <f t="shared" si="2"/>
        <v>16360300</v>
      </c>
    </row>
    <row r="50" spans="1:18" s="81" customFormat="1" ht="30">
      <c r="A50" s="67"/>
      <c r="B50" s="58"/>
      <c r="C50" s="71" t="s">
        <v>215</v>
      </c>
      <c r="D50" s="71" t="s">
        <v>242</v>
      </c>
      <c r="E50" s="62" t="s">
        <v>216</v>
      </c>
      <c r="F50" s="230">
        <v>264270</v>
      </c>
      <c r="G50" s="230">
        <f aca="true" t="shared" si="18" ref="G50:G56">F50-J50</f>
        <v>264270</v>
      </c>
      <c r="H50" s="230">
        <v>180000</v>
      </c>
      <c r="I50" s="230">
        <v>13950</v>
      </c>
      <c r="J50" s="229"/>
      <c r="K50" s="230">
        <v>15000</v>
      </c>
      <c r="L50" s="230">
        <f aca="true" t="shared" si="19" ref="L50:L56">K50-O50</f>
        <v>5000</v>
      </c>
      <c r="M50" s="230"/>
      <c r="N50" s="230"/>
      <c r="O50" s="230">
        <v>10000</v>
      </c>
      <c r="P50" s="229"/>
      <c r="Q50" s="229"/>
      <c r="R50" s="227">
        <f t="shared" si="2"/>
        <v>279270</v>
      </c>
    </row>
    <row r="51" spans="1:18" s="81" customFormat="1" ht="30">
      <c r="A51" s="67"/>
      <c r="B51" s="58"/>
      <c r="C51" s="71" t="s">
        <v>217</v>
      </c>
      <c r="D51" s="71" t="s">
        <v>243</v>
      </c>
      <c r="E51" s="62" t="s">
        <v>218</v>
      </c>
      <c r="F51" s="230">
        <v>453660</v>
      </c>
      <c r="G51" s="230">
        <f t="shared" si="18"/>
        <v>453660</v>
      </c>
      <c r="H51" s="230">
        <v>275000</v>
      </c>
      <c r="I51" s="230">
        <v>42260</v>
      </c>
      <c r="J51" s="229"/>
      <c r="K51" s="229"/>
      <c r="L51" s="229">
        <f t="shared" si="19"/>
        <v>0</v>
      </c>
      <c r="M51" s="229"/>
      <c r="N51" s="229"/>
      <c r="O51" s="229"/>
      <c r="P51" s="229"/>
      <c r="Q51" s="229"/>
      <c r="R51" s="227">
        <f t="shared" si="2"/>
        <v>453660</v>
      </c>
    </row>
    <row r="52" spans="1:18" s="81" customFormat="1" ht="30">
      <c r="A52" s="67"/>
      <c r="B52" s="58"/>
      <c r="C52" s="71" t="s">
        <v>219</v>
      </c>
      <c r="D52" s="71" t="s">
        <v>243</v>
      </c>
      <c r="E52" s="62" t="s">
        <v>220</v>
      </c>
      <c r="F52" s="230">
        <v>389668</v>
      </c>
      <c r="G52" s="230">
        <f t="shared" si="18"/>
        <v>389668</v>
      </c>
      <c r="H52" s="230">
        <v>230000</v>
      </c>
      <c r="I52" s="230">
        <v>46308</v>
      </c>
      <c r="J52" s="229"/>
      <c r="K52" s="229"/>
      <c r="L52" s="229">
        <f t="shared" si="19"/>
        <v>0</v>
      </c>
      <c r="M52" s="229"/>
      <c r="N52" s="229"/>
      <c r="O52" s="229"/>
      <c r="P52" s="229"/>
      <c r="Q52" s="229"/>
      <c r="R52" s="227">
        <f t="shared" si="2"/>
        <v>389668</v>
      </c>
    </row>
    <row r="53" spans="1:18" s="81" customFormat="1" ht="30">
      <c r="A53" s="67"/>
      <c r="B53" s="58"/>
      <c r="C53" s="71" t="s">
        <v>221</v>
      </c>
      <c r="D53" s="71" t="s">
        <v>243</v>
      </c>
      <c r="E53" s="62" t="s">
        <v>222</v>
      </c>
      <c r="F53" s="230">
        <v>56100</v>
      </c>
      <c r="G53" s="230">
        <f t="shared" si="18"/>
        <v>56100</v>
      </c>
      <c r="H53" s="230">
        <v>40000</v>
      </c>
      <c r="I53" s="230"/>
      <c r="J53" s="229"/>
      <c r="K53" s="229"/>
      <c r="L53" s="229">
        <f t="shared" si="19"/>
        <v>0</v>
      </c>
      <c r="M53" s="229"/>
      <c r="N53" s="229"/>
      <c r="O53" s="229"/>
      <c r="P53" s="229"/>
      <c r="Q53" s="229"/>
      <c r="R53" s="227">
        <f t="shared" si="2"/>
        <v>56100</v>
      </c>
    </row>
    <row r="54" spans="1:18" s="81" customFormat="1" ht="15" hidden="1">
      <c r="A54" s="67"/>
      <c r="B54" s="58"/>
      <c r="C54" s="71" t="s">
        <v>223</v>
      </c>
      <c r="D54" s="71" t="s">
        <v>243</v>
      </c>
      <c r="E54" s="62" t="s">
        <v>224</v>
      </c>
      <c r="F54" s="230"/>
      <c r="G54" s="230">
        <f t="shared" si="18"/>
        <v>0</v>
      </c>
      <c r="H54" s="230"/>
      <c r="I54" s="230"/>
      <c r="J54" s="229"/>
      <c r="K54" s="229"/>
      <c r="L54" s="229">
        <f t="shared" si="19"/>
        <v>0</v>
      </c>
      <c r="M54" s="229"/>
      <c r="N54" s="229"/>
      <c r="O54" s="229"/>
      <c r="P54" s="229"/>
      <c r="Q54" s="229"/>
      <c r="R54" s="227">
        <f t="shared" si="2"/>
        <v>0</v>
      </c>
    </row>
    <row r="55" spans="1:18" s="81" customFormat="1" ht="42.75" customHeight="1">
      <c r="A55" s="67"/>
      <c r="B55" s="58"/>
      <c r="C55" s="71" t="s">
        <v>225</v>
      </c>
      <c r="D55" s="71" t="s">
        <v>243</v>
      </c>
      <c r="E55" s="62" t="s">
        <v>226</v>
      </c>
      <c r="F55" s="230">
        <v>7300</v>
      </c>
      <c r="G55" s="230">
        <f t="shared" si="18"/>
        <v>7300</v>
      </c>
      <c r="H55" s="230"/>
      <c r="I55" s="230"/>
      <c r="J55" s="229"/>
      <c r="K55" s="229"/>
      <c r="L55" s="229">
        <f t="shared" si="19"/>
        <v>0</v>
      </c>
      <c r="M55" s="229"/>
      <c r="N55" s="229"/>
      <c r="O55" s="229"/>
      <c r="P55" s="229"/>
      <c r="Q55" s="229"/>
      <c r="R55" s="227">
        <f t="shared" si="2"/>
        <v>7300</v>
      </c>
    </row>
    <row r="56" spans="2:18" ht="15" hidden="1">
      <c r="B56" s="58"/>
      <c r="C56" s="71" t="s">
        <v>213</v>
      </c>
      <c r="D56" s="71"/>
      <c r="E56" s="89"/>
      <c r="F56" s="230"/>
      <c r="G56" s="229">
        <f t="shared" si="18"/>
        <v>0</v>
      </c>
      <c r="H56" s="230"/>
      <c r="I56" s="230"/>
      <c r="J56" s="230"/>
      <c r="K56" s="230"/>
      <c r="L56" s="229">
        <f t="shared" si="19"/>
        <v>0</v>
      </c>
      <c r="M56" s="230"/>
      <c r="N56" s="230"/>
      <c r="O56" s="230"/>
      <c r="P56" s="230"/>
      <c r="Q56" s="230"/>
      <c r="R56" s="227">
        <f t="shared" si="2"/>
        <v>0</v>
      </c>
    </row>
    <row r="57" spans="1:18" s="100" customFormat="1" ht="14.25" hidden="1">
      <c r="A57" s="85"/>
      <c r="B57" s="58"/>
      <c r="C57" s="70" t="s">
        <v>202</v>
      </c>
      <c r="D57" s="70"/>
      <c r="E57" s="59" t="s">
        <v>203</v>
      </c>
      <c r="F57" s="229">
        <f>F58+F59</f>
        <v>0</v>
      </c>
      <c r="G57" s="229">
        <f aca="true" t="shared" si="20" ref="G57:P57">G58+G59</f>
        <v>0</v>
      </c>
      <c r="H57" s="229">
        <f t="shared" si="20"/>
        <v>0</v>
      </c>
      <c r="I57" s="229">
        <f t="shared" si="20"/>
        <v>0</v>
      </c>
      <c r="J57" s="229">
        <f t="shared" si="20"/>
        <v>0</v>
      </c>
      <c r="K57" s="229">
        <f t="shared" si="20"/>
        <v>0</v>
      </c>
      <c r="L57" s="229">
        <f t="shared" si="20"/>
        <v>0</v>
      </c>
      <c r="M57" s="229">
        <f t="shared" si="20"/>
        <v>0</v>
      </c>
      <c r="N57" s="229">
        <f t="shared" si="20"/>
        <v>0</v>
      </c>
      <c r="O57" s="229">
        <f t="shared" si="20"/>
        <v>0</v>
      </c>
      <c r="P57" s="229">
        <f t="shared" si="20"/>
        <v>0</v>
      </c>
      <c r="Q57" s="229"/>
      <c r="R57" s="227">
        <f t="shared" si="2"/>
        <v>0</v>
      </c>
    </row>
    <row r="58" spans="2:18" ht="15" hidden="1">
      <c r="B58" s="58"/>
      <c r="C58" s="71" t="s">
        <v>132</v>
      </c>
      <c r="D58" s="71" t="s">
        <v>133</v>
      </c>
      <c r="E58" s="89" t="s">
        <v>246</v>
      </c>
      <c r="F58" s="230"/>
      <c r="G58" s="230">
        <f>F58-J58</f>
        <v>0</v>
      </c>
      <c r="H58" s="230"/>
      <c r="I58" s="230"/>
      <c r="J58" s="230"/>
      <c r="K58" s="230">
        <f>-O58</f>
        <v>0</v>
      </c>
      <c r="L58" s="230">
        <f>K58-O58</f>
        <v>0</v>
      </c>
      <c r="M58" s="230"/>
      <c r="N58" s="230"/>
      <c r="O58" s="230"/>
      <c r="P58" s="230"/>
      <c r="Q58" s="230"/>
      <c r="R58" s="227">
        <f t="shared" si="2"/>
        <v>0</v>
      </c>
    </row>
    <row r="59" spans="2:18" ht="15" hidden="1">
      <c r="B59" s="58"/>
      <c r="C59" s="71" t="s">
        <v>244</v>
      </c>
      <c r="D59" s="71" t="s">
        <v>245</v>
      </c>
      <c r="E59" s="89" t="s">
        <v>247</v>
      </c>
      <c r="F59" s="230"/>
      <c r="G59" s="230">
        <f>F59-J59</f>
        <v>0</v>
      </c>
      <c r="H59" s="230"/>
      <c r="I59" s="230"/>
      <c r="J59" s="230"/>
      <c r="K59" s="230"/>
      <c r="L59" s="230">
        <f>K59-O59</f>
        <v>0</v>
      </c>
      <c r="M59" s="230"/>
      <c r="N59" s="230"/>
      <c r="O59" s="230"/>
      <c r="P59" s="230"/>
      <c r="Q59" s="230"/>
      <c r="R59" s="227">
        <f t="shared" si="2"/>
        <v>0</v>
      </c>
    </row>
    <row r="60" spans="2:18" ht="15">
      <c r="B60" s="58"/>
      <c r="C60" s="71" t="s">
        <v>132</v>
      </c>
      <c r="D60" s="71" t="s">
        <v>133</v>
      </c>
      <c r="E60" s="89" t="s">
        <v>246</v>
      </c>
      <c r="F60" s="230"/>
      <c r="G60" s="230"/>
      <c r="H60" s="230"/>
      <c r="I60" s="230"/>
      <c r="J60" s="230"/>
      <c r="K60" s="230">
        <v>15600</v>
      </c>
      <c r="L60" s="229">
        <f>K60-O60</f>
        <v>0</v>
      </c>
      <c r="M60" s="230"/>
      <c r="N60" s="230"/>
      <c r="O60" s="230">
        <v>15600</v>
      </c>
      <c r="P60" s="230">
        <v>15600</v>
      </c>
      <c r="Q60" s="230"/>
      <c r="R60" s="227">
        <f t="shared" si="2"/>
        <v>15600</v>
      </c>
    </row>
    <row r="61" spans="2:18" ht="28.5">
      <c r="B61" s="93">
        <v>1500000</v>
      </c>
      <c r="C61" s="93"/>
      <c r="D61" s="86"/>
      <c r="E61" s="87" t="s">
        <v>344</v>
      </c>
      <c r="F61" s="275">
        <f>F62+F64+F95</f>
        <v>22429861</v>
      </c>
      <c r="G61" s="275">
        <f aca="true" t="shared" si="21" ref="G61:Q61">G62+G64+G95</f>
        <v>22429861</v>
      </c>
      <c r="H61" s="275">
        <f t="shared" si="21"/>
        <v>1814200</v>
      </c>
      <c r="I61" s="275">
        <f t="shared" si="21"/>
        <v>252733</v>
      </c>
      <c r="J61" s="275">
        <f t="shared" si="21"/>
        <v>0</v>
      </c>
      <c r="K61" s="275">
        <f t="shared" si="21"/>
        <v>318000</v>
      </c>
      <c r="L61" s="275">
        <f t="shared" si="21"/>
        <v>292000</v>
      </c>
      <c r="M61" s="275">
        <f t="shared" si="21"/>
        <v>22000</v>
      </c>
      <c r="N61" s="275">
        <f t="shared" si="21"/>
        <v>0</v>
      </c>
      <c r="O61" s="275">
        <f t="shared" si="21"/>
        <v>26000</v>
      </c>
      <c r="P61" s="275">
        <f t="shared" si="21"/>
        <v>20000</v>
      </c>
      <c r="Q61" s="275">
        <f t="shared" si="21"/>
        <v>20000</v>
      </c>
      <c r="R61" s="276">
        <f t="shared" si="2"/>
        <v>22747861</v>
      </c>
    </row>
    <row r="62" spans="1:18" s="112" customFormat="1" ht="14.25">
      <c r="A62" s="111"/>
      <c r="B62" s="110"/>
      <c r="C62" s="70" t="s">
        <v>213</v>
      </c>
      <c r="D62" s="106"/>
      <c r="E62" s="107" t="s">
        <v>214</v>
      </c>
      <c r="F62" s="232">
        <f>F63</f>
        <v>289700</v>
      </c>
      <c r="G62" s="232">
        <f aca="true" t="shared" si="22" ref="G62:Q62">G63</f>
        <v>289700</v>
      </c>
      <c r="H62" s="232">
        <f t="shared" si="22"/>
        <v>0</v>
      </c>
      <c r="I62" s="232">
        <f t="shared" si="22"/>
        <v>0</v>
      </c>
      <c r="J62" s="232">
        <f t="shared" si="22"/>
        <v>0</v>
      </c>
      <c r="K62" s="232">
        <f t="shared" si="22"/>
        <v>0</v>
      </c>
      <c r="L62" s="232">
        <f t="shared" si="22"/>
        <v>0</v>
      </c>
      <c r="M62" s="232">
        <f t="shared" si="22"/>
        <v>0</v>
      </c>
      <c r="N62" s="232">
        <f t="shared" si="22"/>
        <v>0</v>
      </c>
      <c r="O62" s="232">
        <f t="shared" si="22"/>
        <v>0</v>
      </c>
      <c r="P62" s="232">
        <f t="shared" si="22"/>
        <v>0</v>
      </c>
      <c r="Q62" s="232">
        <f t="shared" si="22"/>
        <v>0</v>
      </c>
      <c r="R62" s="227">
        <f t="shared" si="2"/>
        <v>289700</v>
      </c>
    </row>
    <row r="63" spans="1:18" s="81" customFormat="1" ht="30">
      <c r="A63" s="67"/>
      <c r="B63" s="61"/>
      <c r="C63" s="71" t="s">
        <v>248</v>
      </c>
      <c r="D63" s="71" t="s">
        <v>249</v>
      </c>
      <c r="E63" s="89" t="s">
        <v>250</v>
      </c>
      <c r="F63" s="230">
        <v>289700</v>
      </c>
      <c r="G63" s="230">
        <f>F63-J63</f>
        <v>289700</v>
      </c>
      <c r="H63" s="230"/>
      <c r="I63" s="230"/>
      <c r="J63" s="230"/>
      <c r="K63" s="230"/>
      <c r="L63" s="230">
        <f>K63-O63</f>
        <v>0</v>
      </c>
      <c r="M63" s="230"/>
      <c r="N63" s="230"/>
      <c r="O63" s="230"/>
      <c r="P63" s="230"/>
      <c r="Q63" s="230"/>
      <c r="R63" s="228">
        <f t="shared" si="2"/>
        <v>289700</v>
      </c>
    </row>
    <row r="64" spans="1:18" s="100" customFormat="1" ht="28.5">
      <c r="A64" s="85"/>
      <c r="B64" s="58"/>
      <c r="C64" s="70" t="s">
        <v>185</v>
      </c>
      <c r="D64" s="70"/>
      <c r="E64" s="113" t="s">
        <v>184</v>
      </c>
      <c r="F64" s="229">
        <f>F65+F66+F67+F68+F69+F70+F71+F72+F73+F74+F75+F76+F77+F78+F79+F80+F81+F82+F83+F84+F85+F86+F87+F88+F90+F91+F92+F93+F94+F89</f>
        <v>21803161</v>
      </c>
      <c r="G64" s="229">
        <f aca="true" t="shared" si="23" ref="G64:Q64">G65+G66+G67+G68+G69+G70+G71+G72+G73+G74+G75+G76+G77+G78+G79+G80+G81+G82+G83+G84+G85+G86+G87+G88+G90+G91+G92+G93+G94+G89</f>
        <v>21803161</v>
      </c>
      <c r="H64" s="229">
        <f t="shared" si="23"/>
        <v>1814200</v>
      </c>
      <c r="I64" s="229">
        <f t="shared" si="23"/>
        <v>252733</v>
      </c>
      <c r="J64" s="229">
        <f t="shared" si="23"/>
        <v>0</v>
      </c>
      <c r="K64" s="229">
        <f t="shared" si="23"/>
        <v>318000</v>
      </c>
      <c r="L64" s="229">
        <f t="shared" si="23"/>
        <v>292000</v>
      </c>
      <c r="M64" s="229">
        <f t="shared" si="23"/>
        <v>22000</v>
      </c>
      <c r="N64" s="229">
        <f t="shared" si="23"/>
        <v>0</v>
      </c>
      <c r="O64" s="229">
        <f t="shared" si="23"/>
        <v>26000</v>
      </c>
      <c r="P64" s="229">
        <f t="shared" si="23"/>
        <v>20000</v>
      </c>
      <c r="Q64" s="229">
        <f t="shared" si="23"/>
        <v>20000</v>
      </c>
      <c r="R64" s="227">
        <f t="shared" si="2"/>
        <v>22121161</v>
      </c>
    </row>
    <row r="65" spans="1:18" s="81" customFormat="1" ht="81.75" customHeight="1">
      <c r="A65" s="67"/>
      <c r="B65" s="61"/>
      <c r="C65" s="71" t="s">
        <v>251</v>
      </c>
      <c r="D65" s="71" t="s">
        <v>252</v>
      </c>
      <c r="E65" s="102" t="s">
        <v>253</v>
      </c>
      <c r="F65" s="230">
        <v>701300</v>
      </c>
      <c r="G65" s="230">
        <f>F65-J65</f>
        <v>701300</v>
      </c>
      <c r="H65" s="230"/>
      <c r="I65" s="230"/>
      <c r="J65" s="230"/>
      <c r="K65" s="230"/>
      <c r="L65" s="230">
        <f>K65-O65</f>
        <v>0</v>
      </c>
      <c r="M65" s="230"/>
      <c r="N65" s="230"/>
      <c r="O65" s="230"/>
      <c r="P65" s="230"/>
      <c r="Q65" s="230"/>
      <c r="R65" s="228">
        <f t="shared" si="2"/>
        <v>701300</v>
      </c>
    </row>
    <row r="66" spans="1:18" s="81" customFormat="1" ht="36.75" customHeight="1">
      <c r="A66" s="67"/>
      <c r="B66" s="61"/>
      <c r="C66" s="71" t="s">
        <v>254</v>
      </c>
      <c r="D66" s="71" t="s">
        <v>252</v>
      </c>
      <c r="E66" s="102" t="s">
        <v>253</v>
      </c>
      <c r="F66" s="230">
        <v>610000</v>
      </c>
      <c r="G66" s="230">
        <f aca="true" t="shared" si="24" ref="G66:G94">F66-J66</f>
        <v>610000</v>
      </c>
      <c r="H66" s="230"/>
      <c r="I66" s="230"/>
      <c r="J66" s="230"/>
      <c r="K66" s="230"/>
      <c r="L66" s="230">
        <f aca="true" t="shared" si="25" ref="L66:L94">K66-O66</f>
        <v>0</v>
      </c>
      <c r="M66" s="230"/>
      <c r="N66" s="230"/>
      <c r="O66" s="230"/>
      <c r="P66" s="230"/>
      <c r="Q66" s="230"/>
      <c r="R66" s="228">
        <f t="shared" si="2"/>
        <v>610000</v>
      </c>
    </row>
    <row r="67" spans="1:18" s="81" customFormat="1" ht="36.75" customHeight="1">
      <c r="A67" s="67"/>
      <c r="B67" s="61"/>
      <c r="C67" s="71" t="s">
        <v>255</v>
      </c>
      <c r="D67" s="71" t="s">
        <v>252</v>
      </c>
      <c r="E67" s="102" t="s">
        <v>256</v>
      </c>
      <c r="F67" s="230">
        <v>20000</v>
      </c>
      <c r="G67" s="230">
        <f t="shared" si="24"/>
        <v>20000</v>
      </c>
      <c r="H67" s="230"/>
      <c r="I67" s="230"/>
      <c r="J67" s="230"/>
      <c r="K67" s="230">
        <v>20000</v>
      </c>
      <c r="L67" s="230">
        <f t="shared" si="25"/>
        <v>0</v>
      </c>
      <c r="M67" s="230"/>
      <c r="N67" s="230"/>
      <c r="O67" s="230">
        <v>20000</v>
      </c>
      <c r="P67" s="230">
        <v>20000</v>
      </c>
      <c r="Q67" s="230">
        <v>20000</v>
      </c>
      <c r="R67" s="228">
        <f t="shared" si="2"/>
        <v>40000</v>
      </c>
    </row>
    <row r="68" spans="1:18" s="81" customFormat="1" ht="36.75" customHeight="1">
      <c r="A68" s="67"/>
      <c r="B68" s="61"/>
      <c r="C68" s="71" t="s">
        <v>257</v>
      </c>
      <c r="D68" s="71" t="s">
        <v>252</v>
      </c>
      <c r="E68" s="102" t="s">
        <v>258</v>
      </c>
      <c r="F68" s="230">
        <v>80000</v>
      </c>
      <c r="G68" s="230">
        <f t="shared" si="24"/>
        <v>80000</v>
      </c>
      <c r="H68" s="230"/>
      <c r="I68" s="230"/>
      <c r="J68" s="230"/>
      <c r="K68" s="230"/>
      <c r="L68" s="230">
        <f t="shared" si="25"/>
        <v>0</v>
      </c>
      <c r="M68" s="230"/>
      <c r="N68" s="230"/>
      <c r="O68" s="230"/>
      <c r="P68" s="230"/>
      <c r="Q68" s="230"/>
      <c r="R68" s="228">
        <f t="shared" si="2"/>
        <v>80000</v>
      </c>
    </row>
    <row r="69" spans="1:18" s="81" customFormat="1" ht="36.75" customHeight="1">
      <c r="A69" s="67"/>
      <c r="B69" s="61"/>
      <c r="C69" s="71" t="s">
        <v>259</v>
      </c>
      <c r="D69" s="71" t="s">
        <v>252</v>
      </c>
      <c r="E69" s="102" t="s">
        <v>258</v>
      </c>
      <c r="F69" s="230">
        <v>5050</v>
      </c>
      <c r="G69" s="230">
        <f t="shared" si="24"/>
        <v>5050</v>
      </c>
      <c r="H69" s="230"/>
      <c r="I69" s="230"/>
      <c r="J69" s="230"/>
      <c r="K69" s="230"/>
      <c r="L69" s="230">
        <f t="shared" si="25"/>
        <v>0</v>
      </c>
      <c r="M69" s="230"/>
      <c r="N69" s="230"/>
      <c r="O69" s="230"/>
      <c r="P69" s="230"/>
      <c r="Q69" s="230"/>
      <c r="R69" s="228">
        <f t="shared" si="2"/>
        <v>5050</v>
      </c>
    </row>
    <row r="70" spans="1:18" s="81" customFormat="1" ht="36.75" customHeight="1">
      <c r="A70" s="67"/>
      <c r="B70" s="61"/>
      <c r="C70" s="71" t="s">
        <v>260</v>
      </c>
      <c r="D70" s="71" t="s">
        <v>261</v>
      </c>
      <c r="E70" s="102" t="s">
        <v>262</v>
      </c>
      <c r="F70" s="230">
        <v>70000</v>
      </c>
      <c r="G70" s="230">
        <f t="shared" si="24"/>
        <v>70000</v>
      </c>
      <c r="H70" s="230"/>
      <c r="I70" s="230"/>
      <c r="J70" s="230"/>
      <c r="K70" s="230"/>
      <c r="L70" s="230">
        <f t="shared" si="25"/>
        <v>0</v>
      </c>
      <c r="M70" s="230"/>
      <c r="N70" s="230"/>
      <c r="O70" s="230"/>
      <c r="P70" s="230"/>
      <c r="Q70" s="230"/>
      <c r="R70" s="228">
        <f t="shared" si="2"/>
        <v>70000</v>
      </c>
    </row>
    <row r="71" spans="1:18" s="81" customFormat="1" ht="36.75" customHeight="1">
      <c r="A71" s="67"/>
      <c r="B71" s="61"/>
      <c r="C71" s="71" t="s">
        <v>263</v>
      </c>
      <c r="D71" s="71" t="s">
        <v>261</v>
      </c>
      <c r="E71" s="102" t="s">
        <v>264</v>
      </c>
      <c r="F71" s="230">
        <v>40650</v>
      </c>
      <c r="G71" s="230">
        <f t="shared" si="24"/>
        <v>40650</v>
      </c>
      <c r="H71" s="230"/>
      <c r="I71" s="230"/>
      <c r="J71" s="230"/>
      <c r="K71" s="230"/>
      <c r="L71" s="230">
        <f t="shared" si="25"/>
        <v>0</v>
      </c>
      <c r="M71" s="230"/>
      <c r="N71" s="230"/>
      <c r="O71" s="230"/>
      <c r="P71" s="230"/>
      <c r="Q71" s="230"/>
      <c r="R71" s="228">
        <f t="shared" si="2"/>
        <v>40650</v>
      </c>
    </row>
    <row r="72" spans="1:18" s="81" customFormat="1" ht="36.75" customHeight="1">
      <c r="A72" s="67"/>
      <c r="B72" s="61"/>
      <c r="C72" s="71" t="s">
        <v>265</v>
      </c>
      <c r="D72" s="71" t="s">
        <v>261</v>
      </c>
      <c r="E72" s="102" t="s">
        <v>266</v>
      </c>
      <c r="F72" s="230">
        <v>1000</v>
      </c>
      <c r="G72" s="230">
        <f t="shared" si="24"/>
        <v>1000</v>
      </c>
      <c r="H72" s="230"/>
      <c r="I72" s="230"/>
      <c r="J72" s="230"/>
      <c r="K72" s="230"/>
      <c r="L72" s="230">
        <f t="shared" si="25"/>
        <v>0</v>
      </c>
      <c r="M72" s="230"/>
      <c r="N72" s="230"/>
      <c r="O72" s="230"/>
      <c r="P72" s="230"/>
      <c r="Q72" s="230"/>
      <c r="R72" s="228">
        <f t="shared" si="2"/>
        <v>1000</v>
      </c>
    </row>
    <row r="73" spans="1:18" s="81" customFormat="1" ht="36.75" customHeight="1">
      <c r="A73" s="67"/>
      <c r="B73" s="61"/>
      <c r="C73" s="71" t="s">
        <v>267</v>
      </c>
      <c r="D73" s="71" t="s">
        <v>261</v>
      </c>
      <c r="E73" s="102" t="s">
        <v>268</v>
      </c>
      <c r="F73" s="230">
        <v>150000</v>
      </c>
      <c r="G73" s="230">
        <f t="shared" si="24"/>
        <v>150000</v>
      </c>
      <c r="H73" s="230"/>
      <c r="I73" s="230"/>
      <c r="J73" s="230"/>
      <c r="K73" s="230"/>
      <c r="L73" s="230">
        <f t="shared" si="25"/>
        <v>0</v>
      </c>
      <c r="M73" s="230"/>
      <c r="N73" s="230"/>
      <c r="O73" s="230"/>
      <c r="P73" s="230"/>
      <c r="Q73" s="230"/>
      <c r="R73" s="228">
        <f t="shared" si="2"/>
        <v>150000</v>
      </c>
    </row>
    <row r="74" spans="1:18" s="81" customFormat="1" ht="36.75" customHeight="1">
      <c r="A74" s="67"/>
      <c r="B74" s="61"/>
      <c r="C74" s="71" t="s">
        <v>269</v>
      </c>
      <c r="D74" s="71" t="s">
        <v>261</v>
      </c>
      <c r="E74" s="102" t="s">
        <v>268</v>
      </c>
      <c r="F74" s="230">
        <v>203000</v>
      </c>
      <c r="G74" s="230">
        <f t="shared" si="24"/>
        <v>203000</v>
      </c>
      <c r="H74" s="230"/>
      <c r="I74" s="230"/>
      <c r="J74" s="230"/>
      <c r="K74" s="230"/>
      <c r="L74" s="230">
        <f t="shared" si="25"/>
        <v>0</v>
      </c>
      <c r="M74" s="230"/>
      <c r="N74" s="230"/>
      <c r="O74" s="230"/>
      <c r="P74" s="230"/>
      <c r="Q74" s="230"/>
      <c r="R74" s="228">
        <f t="shared" si="2"/>
        <v>203000</v>
      </c>
    </row>
    <row r="75" spans="1:18" s="81" customFormat="1" ht="25.5" customHeight="1">
      <c r="A75" s="67"/>
      <c r="B75" s="61"/>
      <c r="C75" s="71" t="s">
        <v>270</v>
      </c>
      <c r="D75" s="71" t="s">
        <v>261</v>
      </c>
      <c r="E75" s="102" t="s">
        <v>271</v>
      </c>
      <c r="F75" s="230">
        <v>28700</v>
      </c>
      <c r="G75" s="230">
        <f t="shared" si="24"/>
        <v>28700</v>
      </c>
      <c r="H75" s="230"/>
      <c r="I75" s="230"/>
      <c r="J75" s="230"/>
      <c r="K75" s="230"/>
      <c r="L75" s="230">
        <f t="shared" si="25"/>
        <v>0</v>
      </c>
      <c r="M75" s="230"/>
      <c r="N75" s="230"/>
      <c r="O75" s="230"/>
      <c r="P75" s="230"/>
      <c r="Q75" s="230"/>
      <c r="R75" s="228">
        <f t="shared" si="2"/>
        <v>28700</v>
      </c>
    </row>
    <row r="76" spans="1:18" s="81" customFormat="1" ht="26.25" customHeight="1">
      <c r="A76" s="67"/>
      <c r="B76" s="61"/>
      <c r="C76" s="71" t="s">
        <v>272</v>
      </c>
      <c r="D76" s="71" t="s">
        <v>261</v>
      </c>
      <c r="E76" s="102" t="s">
        <v>273</v>
      </c>
      <c r="F76" s="230">
        <v>85000</v>
      </c>
      <c r="G76" s="230">
        <f t="shared" si="24"/>
        <v>85000</v>
      </c>
      <c r="H76" s="230"/>
      <c r="I76" s="230"/>
      <c r="J76" s="230"/>
      <c r="K76" s="230"/>
      <c r="L76" s="230">
        <f t="shared" si="25"/>
        <v>0</v>
      </c>
      <c r="M76" s="230"/>
      <c r="N76" s="230"/>
      <c r="O76" s="230"/>
      <c r="P76" s="230"/>
      <c r="Q76" s="230"/>
      <c r="R76" s="228">
        <f t="shared" si="2"/>
        <v>85000</v>
      </c>
    </row>
    <row r="77" spans="1:18" s="81" customFormat="1" ht="47.25" customHeight="1">
      <c r="A77" s="67"/>
      <c r="B77" s="61"/>
      <c r="C77" s="71" t="s">
        <v>274</v>
      </c>
      <c r="D77" s="71" t="s">
        <v>261</v>
      </c>
      <c r="E77" s="102" t="s">
        <v>275</v>
      </c>
      <c r="F77" s="230">
        <v>90000</v>
      </c>
      <c r="G77" s="230">
        <f t="shared" si="24"/>
        <v>90000</v>
      </c>
      <c r="H77" s="230"/>
      <c r="I77" s="230"/>
      <c r="J77" s="230"/>
      <c r="K77" s="230"/>
      <c r="L77" s="230">
        <f t="shared" si="25"/>
        <v>0</v>
      </c>
      <c r="M77" s="230"/>
      <c r="N77" s="230"/>
      <c r="O77" s="230"/>
      <c r="P77" s="230"/>
      <c r="Q77" s="230"/>
      <c r="R77" s="228">
        <f t="shared" si="2"/>
        <v>90000</v>
      </c>
    </row>
    <row r="78" spans="1:18" s="81" customFormat="1" ht="47.25" customHeight="1">
      <c r="A78" s="67"/>
      <c r="B78" s="61"/>
      <c r="C78" s="71" t="s">
        <v>276</v>
      </c>
      <c r="D78" s="71" t="s">
        <v>261</v>
      </c>
      <c r="E78" s="102" t="s">
        <v>275</v>
      </c>
      <c r="F78" s="230">
        <v>111700</v>
      </c>
      <c r="G78" s="230">
        <f t="shared" si="24"/>
        <v>111700</v>
      </c>
      <c r="H78" s="230"/>
      <c r="I78" s="230"/>
      <c r="J78" s="230"/>
      <c r="K78" s="230"/>
      <c r="L78" s="230">
        <f t="shared" si="25"/>
        <v>0</v>
      </c>
      <c r="M78" s="230"/>
      <c r="N78" s="230"/>
      <c r="O78" s="230"/>
      <c r="P78" s="230"/>
      <c r="Q78" s="230"/>
      <c r="R78" s="228">
        <f t="shared" si="2"/>
        <v>111700</v>
      </c>
    </row>
    <row r="79" spans="1:18" s="81" customFormat="1" ht="24.75" customHeight="1">
      <c r="A79" s="67"/>
      <c r="B79" s="61"/>
      <c r="C79" s="71" t="s">
        <v>277</v>
      </c>
      <c r="D79" s="71" t="s">
        <v>237</v>
      </c>
      <c r="E79" s="102" t="s">
        <v>278</v>
      </c>
      <c r="F79" s="230">
        <v>90000</v>
      </c>
      <c r="G79" s="230">
        <f t="shared" si="24"/>
        <v>90000</v>
      </c>
      <c r="H79" s="230"/>
      <c r="I79" s="230"/>
      <c r="J79" s="230"/>
      <c r="K79" s="230"/>
      <c r="L79" s="230">
        <f t="shared" si="25"/>
        <v>0</v>
      </c>
      <c r="M79" s="230"/>
      <c r="N79" s="230"/>
      <c r="O79" s="230"/>
      <c r="P79" s="230"/>
      <c r="Q79" s="230"/>
      <c r="R79" s="228">
        <f t="shared" si="2"/>
        <v>90000</v>
      </c>
    </row>
    <row r="80" spans="1:18" s="81" customFormat="1" ht="25.5" customHeight="1">
      <c r="A80" s="67"/>
      <c r="B80" s="61"/>
      <c r="C80" s="71" t="s">
        <v>279</v>
      </c>
      <c r="D80" s="71" t="s">
        <v>237</v>
      </c>
      <c r="E80" s="102" t="s">
        <v>280</v>
      </c>
      <c r="F80" s="230">
        <v>1130000</v>
      </c>
      <c r="G80" s="230">
        <f t="shared" si="24"/>
        <v>1130000</v>
      </c>
      <c r="H80" s="230"/>
      <c r="I80" s="230"/>
      <c r="J80" s="230"/>
      <c r="K80" s="230"/>
      <c r="L80" s="230">
        <f t="shared" si="25"/>
        <v>0</v>
      </c>
      <c r="M80" s="230"/>
      <c r="N80" s="230"/>
      <c r="O80" s="230"/>
      <c r="P80" s="230"/>
      <c r="Q80" s="230"/>
      <c r="R80" s="228">
        <f t="shared" si="2"/>
        <v>1130000</v>
      </c>
    </row>
    <row r="81" spans="1:18" s="81" customFormat="1" ht="21.75" customHeight="1">
      <c r="A81" s="67"/>
      <c r="B81" s="61"/>
      <c r="C81" s="71" t="s">
        <v>281</v>
      </c>
      <c r="D81" s="71" t="s">
        <v>237</v>
      </c>
      <c r="E81" s="102" t="s">
        <v>282</v>
      </c>
      <c r="F81" s="230">
        <v>5700000</v>
      </c>
      <c r="G81" s="230">
        <f t="shared" si="24"/>
        <v>5700000</v>
      </c>
      <c r="H81" s="230"/>
      <c r="I81" s="230"/>
      <c r="J81" s="230"/>
      <c r="K81" s="230"/>
      <c r="L81" s="230">
        <f t="shared" si="25"/>
        <v>0</v>
      </c>
      <c r="M81" s="230"/>
      <c r="N81" s="230"/>
      <c r="O81" s="230"/>
      <c r="P81" s="230"/>
      <c r="Q81" s="230"/>
      <c r="R81" s="228">
        <f t="shared" si="2"/>
        <v>5700000</v>
      </c>
    </row>
    <row r="82" spans="1:18" s="81" customFormat="1" ht="30.75" customHeight="1">
      <c r="A82" s="67"/>
      <c r="B82" s="61"/>
      <c r="C82" s="71" t="s">
        <v>283</v>
      </c>
      <c r="D82" s="71" t="s">
        <v>237</v>
      </c>
      <c r="E82" s="102" t="s">
        <v>284</v>
      </c>
      <c r="F82" s="230">
        <v>600000</v>
      </c>
      <c r="G82" s="230">
        <f t="shared" si="24"/>
        <v>600000</v>
      </c>
      <c r="H82" s="230"/>
      <c r="I82" s="230"/>
      <c r="J82" s="230"/>
      <c r="K82" s="230"/>
      <c r="L82" s="230">
        <f t="shared" si="25"/>
        <v>0</v>
      </c>
      <c r="M82" s="230"/>
      <c r="N82" s="230"/>
      <c r="O82" s="230"/>
      <c r="P82" s="230"/>
      <c r="Q82" s="230"/>
      <c r="R82" s="228">
        <f aca="true" t="shared" si="26" ref="R82:R115">F82+K82</f>
        <v>600000</v>
      </c>
    </row>
    <row r="83" spans="1:18" s="81" customFormat="1" ht="14.25" customHeight="1">
      <c r="A83" s="67"/>
      <c r="B83" s="61"/>
      <c r="C83" s="71" t="s">
        <v>285</v>
      </c>
      <c r="D83" s="71"/>
      <c r="E83" s="102" t="s">
        <v>286</v>
      </c>
      <c r="F83" s="230">
        <v>1300000</v>
      </c>
      <c r="G83" s="230">
        <f t="shared" si="24"/>
        <v>1300000</v>
      </c>
      <c r="H83" s="230"/>
      <c r="I83" s="230"/>
      <c r="J83" s="230"/>
      <c r="K83" s="230"/>
      <c r="L83" s="230">
        <f t="shared" si="25"/>
        <v>0</v>
      </c>
      <c r="M83" s="230"/>
      <c r="N83" s="230"/>
      <c r="O83" s="230"/>
      <c r="P83" s="230"/>
      <c r="Q83" s="230"/>
      <c r="R83" s="228">
        <f t="shared" si="26"/>
        <v>1300000</v>
      </c>
    </row>
    <row r="84" spans="1:18" s="81" customFormat="1" ht="18" customHeight="1">
      <c r="A84" s="67"/>
      <c r="B84" s="61"/>
      <c r="C84" s="71" t="s">
        <v>287</v>
      </c>
      <c r="D84" s="71" t="s">
        <v>237</v>
      </c>
      <c r="E84" s="102" t="s">
        <v>288</v>
      </c>
      <c r="F84" s="230">
        <v>85000</v>
      </c>
      <c r="G84" s="230">
        <f t="shared" si="24"/>
        <v>85000</v>
      </c>
      <c r="H84" s="230"/>
      <c r="I84" s="230"/>
      <c r="J84" s="230"/>
      <c r="K84" s="230"/>
      <c r="L84" s="230">
        <f t="shared" si="25"/>
        <v>0</v>
      </c>
      <c r="M84" s="230"/>
      <c r="N84" s="230"/>
      <c r="O84" s="230"/>
      <c r="P84" s="230"/>
      <c r="Q84" s="230"/>
      <c r="R84" s="228">
        <f t="shared" si="26"/>
        <v>85000</v>
      </c>
    </row>
    <row r="85" spans="1:18" s="81" customFormat="1" ht="28.5" customHeight="1">
      <c r="A85" s="67"/>
      <c r="B85" s="61"/>
      <c r="C85" s="71" t="s">
        <v>289</v>
      </c>
      <c r="D85" s="71" t="s">
        <v>237</v>
      </c>
      <c r="E85" s="102" t="s">
        <v>290</v>
      </c>
      <c r="F85" s="230">
        <v>2700000</v>
      </c>
      <c r="G85" s="230">
        <f t="shared" si="24"/>
        <v>2700000</v>
      </c>
      <c r="H85" s="230"/>
      <c r="I85" s="230"/>
      <c r="J85" s="230"/>
      <c r="K85" s="230"/>
      <c r="L85" s="230">
        <f t="shared" si="25"/>
        <v>0</v>
      </c>
      <c r="M85" s="230"/>
      <c r="N85" s="230"/>
      <c r="O85" s="230"/>
      <c r="P85" s="230"/>
      <c r="Q85" s="230"/>
      <c r="R85" s="228">
        <f t="shared" si="26"/>
        <v>2700000</v>
      </c>
    </row>
    <row r="86" spans="1:18" s="81" customFormat="1" ht="36.75" customHeight="1">
      <c r="A86" s="67"/>
      <c r="B86" s="61"/>
      <c r="C86" s="71" t="s">
        <v>291</v>
      </c>
      <c r="D86" s="71" t="s">
        <v>131</v>
      </c>
      <c r="E86" s="102" t="s">
        <v>292</v>
      </c>
      <c r="F86" s="230">
        <v>1200000</v>
      </c>
      <c r="G86" s="230">
        <f t="shared" si="24"/>
        <v>1200000</v>
      </c>
      <c r="H86" s="230"/>
      <c r="I86" s="230"/>
      <c r="J86" s="230"/>
      <c r="K86" s="230"/>
      <c r="L86" s="230">
        <f t="shared" si="25"/>
        <v>0</v>
      </c>
      <c r="M86" s="230"/>
      <c r="N86" s="230"/>
      <c r="O86" s="230"/>
      <c r="P86" s="230"/>
      <c r="Q86" s="230"/>
      <c r="R86" s="228">
        <f t="shared" si="26"/>
        <v>1200000</v>
      </c>
    </row>
    <row r="87" spans="1:18" s="81" customFormat="1" ht="47.25" customHeight="1">
      <c r="A87" s="67"/>
      <c r="B87" s="61"/>
      <c r="C87" s="71" t="s">
        <v>293</v>
      </c>
      <c r="D87" s="71" t="s">
        <v>131</v>
      </c>
      <c r="E87" s="102" t="s">
        <v>294</v>
      </c>
      <c r="F87" s="230">
        <v>1171000</v>
      </c>
      <c r="G87" s="230">
        <f t="shared" si="24"/>
        <v>1171000</v>
      </c>
      <c r="H87" s="230"/>
      <c r="I87" s="230"/>
      <c r="J87" s="230"/>
      <c r="K87" s="230"/>
      <c r="L87" s="230">
        <f t="shared" si="25"/>
        <v>0</v>
      </c>
      <c r="M87" s="230"/>
      <c r="N87" s="230"/>
      <c r="O87" s="230"/>
      <c r="P87" s="230"/>
      <c r="Q87" s="230"/>
      <c r="R87" s="228">
        <f t="shared" si="26"/>
        <v>1171000</v>
      </c>
    </row>
    <row r="88" spans="1:18" s="81" customFormat="1" ht="30" customHeight="1">
      <c r="A88" s="67"/>
      <c r="B88" s="61"/>
      <c r="C88" s="71" t="s">
        <v>153</v>
      </c>
      <c r="D88" s="71" t="s">
        <v>236</v>
      </c>
      <c r="E88" s="102" t="s">
        <v>172</v>
      </c>
      <c r="F88" s="230">
        <v>13728</v>
      </c>
      <c r="G88" s="230">
        <f t="shared" si="24"/>
        <v>13728</v>
      </c>
      <c r="H88" s="230"/>
      <c r="I88" s="230"/>
      <c r="J88" s="230"/>
      <c r="K88" s="230"/>
      <c r="L88" s="230">
        <f t="shared" si="25"/>
        <v>0</v>
      </c>
      <c r="M88" s="230"/>
      <c r="N88" s="230"/>
      <c r="O88" s="230"/>
      <c r="P88" s="230"/>
      <c r="Q88" s="230"/>
      <c r="R88" s="228">
        <f t="shared" si="26"/>
        <v>13728</v>
      </c>
    </row>
    <row r="89" spans="1:18" s="81" customFormat="1" ht="27" customHeight="1">
      <c r="A89" s="67"/>
      <c r="B89" s="61"/>
      <c r="C89" s="71" t="s">
        <v>472</v>
      </c>
      <c r="D89" s="71"/>
      <c r="E89" s="233" t="s">
        <v>473</v>
      </c>
      <c r="F89" s="230">
        <v>171000</v>
      </c>
      <c r="G89" s="230">
        <f t="shared" si="24"/>
        <v>171000</v>
      </c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28"/>
    </row>
    <row r="90" spans="1:18" s="81" customFormat="1" ht="30" customHeight="1">
      <c r="A90" s="67"/>
      <c r="B90" s="61"/>
      <c r="C90" s="71" t="s">
        <v>295</v>
      </c>
      <c r="D90" s="71" t="s">
        <v>252</v>
      </c>
      <c r="E90" s="102" t="s">
        <v>296</v>
      </c>
      <c r="F90" s="230">
        <v>8200</v>
      </c>
      <c r="G90" s="230">
        <f t="shared" si="24"/>
        <v>8200</v>
      </c>
      <c r="H90" s="230"/>
      <c r="I90" s="230"/>
      <c r="J90" s="230"/>
      <c r="K90" s="230"/>
      <c r="L90" s="230">
        <f t="shared" si="25"/>
        <v>0</v>
      </c>
      <c r="M90" s="230"/>
      <c r="N90" s="230"/>
      <c r="O90" s="230"/>
      <c r="P90" s="230"/>
      <c r="Q90" s="230"/>
      <c r="R90" s="228">
        <f t="shared" si="26"/>
        <v>8200</v>
      </c>
    </row>
    <row r="91" spans="1:18" s="81" customFormat="1" ht="39.75" customHeight="1">
      <c r="A91" s="67"/>
      <c r="B91" s="61"/>
      <c r="C91" s="71" t="s">
        <v>297</v>
      </c>
      <c r="D91" s="71" t="s">
        <v>298</v>
      </c>
      <c r="E91" s="102" t="s">
        <v>299</v>
      </c>
      <c r="F91" s="230">
        <v>2775833</v>
      </c>
      <c r="G91" s="230">
        <f t="shared" si="24"/>
        <v>2775833</v>
      </c>
      <c r="H91" s="228">
        <v>1814200</v>
      </c>
      <c r="I91" s="230">
        <v>252733</v>
      </c>
      <c r="J91" s="230"/>
      <c r="K91" s="230">
        <v>298000</v>
      </c>
      <c r="L91" s="230">
        <f>K91-O91</f>
        <v>292000</v>
      </c>
      <c r="M91" s="230">
        <v>22000</v>
      </c>
      <c r="N91" s="230"/>
      <c r="O91" s="230">
        <v>6000</v>
      </c>
      <c r="P91" s="230"/>
      <c r="Q91" s="230"/>
      <c r="R91" s="228">
        <f t="shared" si="26"/>
        <v>3073833</v>
      </c>
    </row>
    <row r="92" spans="1:18" s="81" customFormat="1" ht="71.25" customHeight="1">
      <c r="A92" s="67"/>
      <c r="B92" s="61"/>
      <c r="C92" s="71" t="s">
        <v>300</v>
      </c>
      <c r="D92" s="71" t="s">
        <v>301</v>
      </c>
      <c r="E92" s="102" t="s">
        <v>302</v>
      </c>
      <c r="F92" s="230">
        <v>78000</v>
      </c>
      <c r="G92" s="230">
        <f t="shared" si="24"/>
        <v>78000</v>
      </c>
      <c r="H92" s="230"/>
      <c r="I92" s="230"/>
      <c r="J92" s="230"/>
      <c r="K92" s="230"/>
      <c r="L92" s="230">
        <f t="shared" si="25"/>
        <v>0</v>
      </c>
      <c r="M92" s="230"/>
      <c r="N92" s="230"/>
      <c r="O92" s="230"/>
      <c r="P92" s="230"/>
      <c r="Q92" s="230"/>
      <c r="R92" s="228">
        <f t="shared" si="26"/>
        <v>78000</v>
      </c>
    </row>
    <row r="93" spans="1:18" s="81" customFormat="1" ht="29.25" customHeight="1">
      <c r="A93" s="67"/>
      <c r="B93" s="61"/>
      <c r="C93" s="71" t="s">
        <v>170</v>
      </c>
      <c r="D93" s="71" t="s">
        <v>252</v>
      </c>
      <c r="E93" s="102" t="s">
        <v>171</v>
      </c>
      <c r="F93" s="230">
        <v>34000</v>
      </c>
      <c r="G93" s="230">
        <f t="shared" si="24"/>
        <v>34000</v>
      </c>
      <c r="H93" s="230"/>
      <c r="I93" s="230"/>
      <c r="J93" s="230"/>
      <c r="K93" s="230"/>
      <c r="L93" s="230">
        <f t="shared" si="25"/>
        <v>0</v>
      </c>
      <c r="M93" s="230"/>
      <c r="N93" s="230"/>
      <c r="O93" s="230"/>
      <c r="P93" s="230"/>
      <c r="Q93" s="230"/>
      <c r="R93" s="228">
        <f t="shared" si="26"/>
        <v>34000</v>
      </c>
    </row>
    <row r="94" spans="1:18" s="81" customFormat="1" ht="29.25" customHeight="1">
      <c r="A94" s="67"/>
      <c r="B94" s="61"/>
      <c r="C94" s="71" t="s">
        <v>303</v>
      </c>
      <c r="D94" s="71" t="s">
        <v>301</v>
      </c>
      <c r="E94" s="102" t="s">
        <v>304</v>
      </c>
      <c r="F94" s="230">
        <v>2550000</v>
      </c>
      <c r="G94" s="230">
        <f t="shared" si="24"/>
        <v>2550000</v>
      </c>
      <c r="H94" s="230"/>
      <c r="I94" s="230"/>
      <c r="J94" s="230"/>
      <c r="K94" s="230"/>
      <c r="L94" s="230">
        <f t="shared" si="25"/>
        <v>0</v>
      </c>
      <c r="M94" s="230"/>
      <c r="N94" s="230"/>
      <c r="O94" s="230"/>
      <c r="P94" s="230"/>
      <c r="Q94" s="230"/>
      <c r="R94" s="228">
        <f t="shared" si="26"/>
        <v>2550000</v>
      </c>
    </row>
    <row r="95" spans="1:18" s="100" customFormat="1" ht="36" customHeight="1">
      <c r="A95" s="85"/>
      <c r="B95" s="58"/>
      <c r="C95" s="70" t="s">
        <v>345</v>
      </c>
      <c r="D95" s="70"/>
      <c r="E95" s="114" t="s">
        <v>346</v>
      </c>
      <c r="F95" s="229">
        <f>F96+F97</f>
        <v>337000</v>
      </c>
      <c r="G95" s="229">
        <f aca="true" t="shared" si="27" ref="G95:P95">G96+G97</f>
        <v>337000</v>
      </c>
      <c r="H95" s="229">
        <f t="shared" si="27"/>
        <v>0</v>
      </c>
      <c r="I95" s="229">
        <f t="shared" si="27"/>
        <v>0</v>
      </c>
      <c r="J95" s="229">
        <f t="shared" si="27"/>
        <v>0</v>
      </c>
      <c r="K95" s="229">
        <f t="shared" si="27"/>
        <v>0</v>
      </c>
      <c r="L95" s="229">
        <f t="shared" si="27"/>
        <v>0</v>
      </c>
      <c r="M95" s="229">
        <f t="shared" si="27"/>
        <v>0</v>
      </c>
      <c r="N95" s="229">
        <f t="shared" si="27"/>
        <v>0</v>
      </c>
      <c r="O95" s="229">
        <f t="shared" si="27"/>
        <v>0</v>
      </c>
      <c r="P95" s="229">
        <f t="shared" si="27"/>
        <v>0</v>
      </c>
      <c r="Q95" s="229"/>
      <c r="R95" s="227">
        <f t="shared" si="26"/>
        <v>337000</v>
      </c>
    </row>
    <row r="96" spans="1:18" s="81" customFormat="1" ht="37.5" customHeight="1">
      <c r="A96" s="67"/>
      <c r="B96" s="61"/>
      <c r="C96" s="71" t="s">
        <v>305</v>
      </c>
      <c r="D96" s="71" t="s">
        <v>261</v>
      </c>
      <c r="E96" s="102" t="s">
        <v>306</v>
      </c>
      <c r="F96" s="230">
        <v>292000</v>
      </c>
      <c r="G96" s="230">
        <f>F96-J96</f>
        <v>292000</v>
      </c>
      <c r="H96" s="230"/>
      <c r="I96" s="230"/>
      <c r="J96" s="230"/>
      <c r="K96" s="230"/>
      <c r="L96" s="230">
        <f>K96-O96</f>
        <v>0</v>
      </c>
      <c r="M96" s="230"/>
      <c r="N96" s="230"/>
      <c r="O96" s="230"/>
      <c r="P96" s="230"/>
      <c r="Q96" s="230"/>
      <c r="R96" s="228">
        <f t="shared" si="26"/>
        <v>292000</v>
      </c>
    </row>
    <row r="97" spans="1:18" s="81" customFormat="1" ht="36" customHeight="1">
      <c r="A97" s="67"/>
      <c r="B97" s="61"/>
      <c r="C97" s="71" t="s">
        <v>307</v>
      </c>
      <c r="D97" s="71" t="s">
        <v>261</v>
      </c>
      <c r="E97" s="102" t="s">
        <v>308</v>
      </c>
      <c r="F97" s="230">
        <v>45000</v>
      </c>
      <c r="G97" s="230">
        <f>F97-J97</f>
        <v>45000</v>
      </c>
      <c r="H97" s="230"/>
      <c r="I97" s="230"/>
      <c r="J97" s="230"/>
      <c r="K97" s="230"/>
      <c r="L97" s="230">
        <f>K97-O97</f>
        <v>0</v>
      </c>
      <c r="M97" s="230"/>
      <c r="N97" s="230"/>
      <c r="O97" s="230"/>
      <c r="P97" s="230"/>
      <c r="Q97" s="230"/>
      <c r="R97" s="228">
        <f t="shared" si="26"/>
        <v>45000</v>
      </c>
    </row>
    <row r="98" spans="1:18" s="81" customFormat="1" ht="28.5" customHeight="1">
      <c r="A98" s="67"/>
      <c r="B98" s="93">
        <v>24</v>
      </c>
      <c r="C98" s="91"/>
      <c r="D98" s="91"/>
      <c r="E98" s="87" t="s">
        <v>347</v>
      </c>
      <c r="F98" s="231">
        <f>F99</f>
        <v>2462182</v>
      </c>
      <c r="G98" s="231">
        <f aca="true" t="shared" si="28" ref="G98:Q98">G99</f>
        <v>2462182</v>
      </c>
      <c r="H98" s="231">
        <f t="shared" si="28"/>
        <v>1288334</v>
      </c>
      <c r="I98" s="231">
        <f t="shared" si="28"/>
        <v>661182</v>
      </c>
      <c r="J98" s="231">
        <f t="shared" si="28"/>
        <v>0</v>
      </c>
      <c r="K98" s="231">
        <f t="shared" si="28"/>
        <v>120300</v>
      </c>
      <c r="L98" s="231">
        <f t="shared" si="28"/>
        <v>75300</v>
      </c>
      <c r="M98" s="231">
        <f t="shared" si="28"/>
        <v>1840</v>
      </c>
      <c r="N98" s="231">
        <f t="shared" si="28"/>
        <v>0</v>
      </c>
      <c r="O98" s="231">
        <f t="shared" si="28"/>
        <v>45000</v>
      </c>
      <c r="P98" s="231">
        <f t="shared" si="28"/>
        <v>25000</v>
      </c>
      <c r="Q98" s="231">
        <f t="shared" si="28"/>
        <v>25000</v>
      </c>
      <c r="R98" s="226">
        <f t="shared" si="26"/>
        <v>2582482</v>
      </c>
    </row>
    <row r="99" spans="1:18" s="112" customFormat="1" ht="14.25" customHeight="1">
      <c r="A99" s="111"/>
      <c r="B99" s="110"/>
      <c r="C99" s="106" t="s">
        <v>348</v>
      </c>
      <c r="D99" s="106"/>
      <c r="E99" s="115" t="s">
        <v>349</v>
      </c>
      <c r="F99" s="227">
        <f>F100+F101+F102</f>
        <v>2462182</v>
      </c>
      <c r="G99" s="227">
        <f aca="true" t="shared" si="29" ref="G99:Q99">G100+G101+G102</f>
        <v>2462182</v>
      </c>
      <c r="H99" s="227">
        <f t="shared" si="29"/>
        <v>1288334</v>
      </c>
      <c r="I99" s="227">
        <f t="shared" si="29"/>
        <v>661182</v>
      </c>
      <c r="J99" s="227">
        <f t="shared" si="29"/>
        <v>0</v>
      </c>
      <c r="K99" s="227">
        <f t="shared" si="29"/>
        <v>120300</v>
      </c>
      <c r="L99" s="227">
        <f t="shared" si="29"/>
        <v>75300</v>
      </c>
      <c r="M99" s="227">
        <f t="shared" si="29"/>
        <v>1840</v>
      </c>
      <c r="N99" s="227">
        <f t="shared" si="29"/>
        <v>0</v>
      </c>
      <c r="O99" s="227">
        <f t="shared" si="29"/>
        <v>45000</v>
      </c>
      <c r="P99" s="227">
        <f t="shared" si="29"/>
        <v>25000</v>
      </c>
      <c r="Q99" s="227">
        <f t="shared" si="29"/>
        <v>25000</v>
      </c>
      <c r="R99" s="227">
        <f t="shared" si="26"/>
        <v>2582482</v>
      </c>
    </row>
    <row r="100" spans="1:18" s="81" customFormat="1" ht="15.75" customHeight="1">
      <c r="A100" s="67"/>
      <c r="B100" s="61"/>
      <c r="C100" s="71" t="s">
        <v>309</v>
      </c>
      <c r="D100" s="71" t="s">
        <v>310</v>
      </c>
      <c r="E100" s="102" t="s">
        <v>311</v>
      </c>
      <c r="F100" s="230">
        <v>1312099</v>
      </c>
      <c r="G100" s="230">
        <f>F100-J100</f>
        <v>1312099</v>
      </c>
      <c r="H100" s="230">
        <v>847425</v>
      </c>
      <c r="I100" s="230">
        <v>135824</v>
      </c>
      <c r="J100" s="230"/>
      <c r="K100" s="230">
        <v>25300</v>
      </c>
      <c r="L100" s="230">
        <f>K100-O100</f>
        <v>300</v>
      </c>
      <c r="M100" s="230"/>
      <c r="N100" s="230"/>
      <c r="O100" s="230">
        <v>25000</v>
      </c>
      <c r="P100" s="230">
        <v>25000</v>
      </c>
      <c r="Q100" s="230">
        <v>25000</v>
      </c>
      <c r="R100" s="228">
        <f t="shared" si="26"/>
        <v>1337399</v>
      </c>
    </row>
    <row r="101" spans="1:18" s="81" customFormat="1" ht="29.25" customHeight="1">
      <c r="A101" s="67"/>
      <c r="B101" s="61"/>
      <c r="C101" s="71" t="s">
        <v>312</v>
      </c>
      <c r="D101" s="71" t="s">
        <v>313</v>
      </c>
      <c r="E101" s="102" t="s">
        <v>314</v>
      </c>
      <c r="F101" s="230">
        <v>985330</v>
      </c>
      <c r="G101" s="230">
        <f>F101-J101</f>
        <v>985330</v>
      </c>
      <c r="H101" s="230">
        <v>331809</v>
      </c>
      <c r="I101" s="230">
        <v>525358</v>
      </c>
      <c r="J101" s="230"/>
      <c r="K101" s="230">
        <v>95000</v>
      </c>
      <c r="L101" s="230">
        <f>K101-O101</f>
        <v>75000</v>
      </c>
      <c r="M101" s="230">
        <v>1840</v>
      </c>
      <c r="N101" s="230"/>
      <c r="O101" s="230">
        <v>20000</v>
      </c>
      <c r="P101" s="230"/>
      <c r="Q101" s="230"/>
      <c r="R101" s="228">
        <f t="shared" si="26"/>
        <v>1080330</v>
      </c>
    </row>
    <row r="102" spans="1:18" s="81" customFormat="1" ht="19.5" customHeight="1">
      <c r="A102" s="67"/>
      <c r="B102" s="61"/>
      <c r="C102" s="71" t="s">
        <v>315</v>
      </c>
      <c r="D102" s="71" t="s">
        <v>316</v>
      </c>
      <c r="E102" s="102" t="s">
        <v>317</v>
      </c>
      <c r="F102" s="230">
        <v>164753</v>
      </c>
      <c r="G102" s="230">
        <f>F102-J102</f>
        <v>164753</v>
      </c>
      <c r="H102" s="230">
        <v>109100</v>
      </c>
      <c r="I102" s="230"/>
      <c r="J102" s="230"/>
      <c r="K102" s="230"/>
      <c r="L102" s="230">
        <f>K102-O102</f>
        <v>0</v>
      </c>
      <c r="M102" s="230"/>
      <c r="N102" s="230"/>
      <c r="O102" s="230"/>
      <c r="P102" s="230"/>
      <c r="Q102" s="230"/>
      <c r="R102" s="228">
        <f t="shared" si="26"/>
        <v>164753</v>
      </c>
    </row>
    <row r="103" spans="1:18" s="81" customFormat="1" ht="63" customHeight="1">
      <c r="A103" s="67"/>
      <c r="B103" s="93">
        <v>53</v>
      </c>
      <c r="C103" s="91"/>
      <c r="D103" s="91"/>
      <c r="E103" s="103" t="s">
        <v>319</v>
      </c>
      <c r="F103" s="226">
        <f>F104</f>
        <v>22200</v>
      </c>
      <c r="G103" s="226">
        <f aca="true" t="shared" si="30" ref="G103:Q103">G104</f>
        <v>22200</v>
      </c>
      <c r="H103" s="231">
        <f t="shared" si="30"/>
        <v>0</v>
      </c>
      <c r="I103" s="231">
        <f t="shared" si="30"/>
        <v>0</v>
      </c>
      <c r="J103" s="231">
        <f t="shared" si="30"/>
        <v>0</v>
      </c>
      <c r="K103" s="231">
        <f t="shared" si="30"/>
        <v>0</v>
      </c>
      <c r="L103" s="231">
        <f t="shared" si="30"/>
        <v>0</v>
      </c>
      <c r="M103" s="231">
        <f t="shared" si="30"/>
        <v>0</v>
      </c>
      <c r="N103" s="231">
        <f t="shared" si="30"/>
        <v>0</v>
      </c>
      <c r="O103" s="231">
        <f t="shared" si="30"/>
        <v>0</v>
      </c>
      <c r="P103" s="231">
        <f t="shared" si="30"/>
        <v>0</v>
      </c>
      <c r="Q103" s="231">
        <f t="shared" si="30"/>
        <v>0</v>
      </c>
      <c r="R103" s="226">
        <f t="shared" si="26"/>
        <v>22200</v>
      </c>
    </row>
    <row r="104" spans="1:18" s="112" customFormat="1" ht="18.75" customHeight="1">
      <c r="A104" s="111"/>
      <c r="B104" s="110"/>
      <c r="C104" s="106" t="s">
        <v>350</v>
      </c>
      <c r="D104" s="106"/>
      <c r="E104" s="116" t="s">
        <v>351</v>
      </c>
      <c r="F104" s="227">
        <f>F105</f>
        <v>22200</v>
      </c>
      <c r="G104" s="227">
        <f aca="true" t="shared" si="31" ref="G104:Q104">G105</f>
        <v>22200</v>
      </c>
      <c r="H104" s="227">
        <f t="shared" si="31"/>
        <v>0</v>
      </c>
      <c r="I104" s="227">
        <f t="shared" si="31"/>
        <v>0</v>
      </c>
      <c r="J104" s="227">
        <f t="shared" si="31"/>
        <v>0</v>
      </c>
      <c r="K104" s="227">
        <f t="shared" si="31"/>
        <v>0</v>
      </c>
      <c r="L104" s="227">
        <f t="shared" si="31"/>
        <v>0</v>
      </c>
      <c r="M104" s="227">
        <f t="shared" si="31"/>
        <v>0</v>
      </c>
      <c r="N104" s="227">
        <f t="shared" si="31"/>
        <v>0</v>
      </c>
      <c r="O104" s="227">
        <f t="shared" si="31"/>
        <v>0</v>
      </c>
      <c r="P104" s="227">
        <f t="shared" si="31"/>
        <v>0</v>
      </c>
      <c r="Q104" s="227">
        <f t="shared" si="31"/>
        <v>0</v>
      </c>
      <c r="R104" s="227">
        <f t="shared" si="26"/>
        <v>22200</v>
      </c>
    </row>
    <row r="105" spans="1:18" s="81" customFormat="1" ht="38.25" customHeight="1">
      <c r="A105" s="67"/>
      <c r="B105" s="61"/>
      <c r="C105" s="71" t="s">
        <v>174</v>
      </c>
      <c r="D105" s="71" t="s">
        <v>318</v>
      </c>
      <c r="E105" s="104" t="s">
        <v>175</v>
      </c>
      <c r="F105" s="230">
        <v>22200</v>
      </c>
      <c r="G105" s="230">
        <f>F105-J105</f>
        <v>22200</v>
      </c>
      <c r="H105" s="230"/>
      <c r="I105" s="230"/>
      <c r="J105" s="230"/>
      <c r="K105" s="230"/>
      <c r="L105" s="230">
        <f>K105-O105</f>
        <v>0</v>
      </c>
      <c r="M105" s="230">
        <f>L105-O105</f>
        <v>0</v>
      </c>
      <c r="N105" s="230"/>
      <c r="O105" s="230"/>
      <c r="P105" s="230"/>
      <c r="Q105" s="230"/>
      <c r="R105" s="228">
        <f t="shared" si="26"/>
        <v>22200</v>
      </c>
    </row>
    <row r="106" spans="1:18" s="81" customFormat="1" ht="32.25" customHeight="1">
      <c r="A106" s="67"/>
      <c r="B106" s="90">
        <v>76</v>
      </c>
      <c r="C106" s="91"/>
      <c r="D106" s="91"/>
      <c r="E106" s="103" t="s">
        <v>320</v>
      </c>
      <c r="F106" s="231">
        <f>F107+F108+F109+F110+F111+F112+F113+F114</f>
        <v>2057620</v>
      </c>
      <c r="G106" s="231">
        <f aca="true" t="shared" si="32" ref="G106:Q106">G107+G108+G109+G110+G111+G112+G113+G114</f>
        <v>2007620</v>
      </c>
      <c r="H106" s="231">
        <f t="shared" si="32"/>
        <v>0</v>
      </c>
      <c r="I106" s="231">
        <f t="shared" si="32"/>
        <v>0</v>
      </c>
      <c r="J106" s="231">
        <f t="shared" si="32"/>
        <v>0</v>
      </c>
      <c r="K106" s="231">
        <f t="shared" si="32"/>
        <v>0</v>
      </c>
      <c r="L106" s="231">
        <f t="shared" si="32"/>
        <v>0</v>
      </c>
      <c r="M106" s="231">
        <f t="shared" si="32"/>
        <v>0</v>
      </c>
      <c r="N106" s="231">
        <f t="shared" si="32"/>
        <v>0</v>
      </c>
      <c r="O106" s="231">
        <f t="shared" si="32"/>
        <v>0</v>
      </c>
      <c r="P106" s="231">
        <f t="shared" si="32"/>
        <v>0</v>
      </c>
      <c r="Q106" s="231">
        <f t="shared" si="32"/>
        <v>0</v>
      </c>
      <c r="R106" s="226">
        <f t="shared" si="26"/>
        <v>2057620</v>
      </c>
    </row>
    <row r="107" spans="1:18" s="81" customFormat="1" ht="18.75" customHeight="1">
      <c r="A107" s="67"/>
      <c r="B107" s="61"/>
      <c r="C107" s="71" t="s">
        <v>321</v>
      </c>
      <c r="D107" s="71" t="s">
        <v>230</v>
      </c>
      <c r="E107" s="105" t="s">
        <v>322</v>
      </c>
      <c r="F107" s="230">
        <v>50000</v>
      </c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28">
        <f t="shared" si="26"/>
        <v>50000</v>
      </c>
    </row>
    <row r="108" spans="1:18" s="81" customFormat="1" ht="50.25" customHeight="1" hidden="1">
      <c r="A108" s="67"/>
      <c r="B108" s="61"/>
      <c r="C108" s="71" t="s">
        <v>323</v>
      </c>
      <c r="D108" s="71" t="s">
        <v>324</v>
      </c>
      <c r="E108" s="104" t="s">
        <v>325</v>
      </c>
      <c r="F108" s="230"/>
      <c r="G108" s="230">
        <f>F108-J108</f>
        <v>0</v>
      </c>
      <c r="H108" s="230"/>
      <c r="I108" s="230"/>
      <c r="J108" s="230"/>
      <c r="K108" s="230"/>
      <c r="L108" s="230">
        <f>K108-O108</f>
        <v>0</v>
      </c>
      <c r="M108" s="230"/>
      <c r="N108" s="230"/>
      <c r="O108" s="230"/>
      <c r="P108" s="230"/>
      <c r="Q108" s="230"/>
      <c r="R108" s="228">
        <f t="shared" si="26"/>
        <v>0</v>
      </c>
    </row>
    <row r="109" spans="1:18" s="81" customFormat="1" ht="36" customHeight="1" hidden="1">
      <c r="A109" s="67"/>
      <c r="B109" s="61"/>
      <c r="C109" s="71" t="s">
        <v>326</v>
      </c>
      <c r="D109" s="71" t="s">
        <v>324</v>
      </c>
      <c r="E109" s="104" t="s">
        <v>327</v>
      </c>
      <c r="F109" s="230"/>
      <c r="G109" s="230">
        <f aca="true" t="shared" si="33" ref="G109:G114">F109-J109</f>
        <v>0</v>
      </c>
      <c r="H109" s="230"/>
      <c r="I109" s="230"/>
      <c r="J109" s="230"/>
      <c r="K109" s="230"/>
      <c r="L109" s="230">
        <f aca="true" t="shared" si="34" ref="L109:L114">K109-O109</f>
        <v>0</v>
      </c>
      <c r="M109" s="230"/>
      <c r="N109" s="230"/>
      <c r="O109" s="230"/>
      <c r="P109" s="230"/>
      <c r="Q109" s="230"/>
      <c r="R109" s="228">
        <f t="shared" si="26"/>
        <v>0</v>
      </c>
    </row>
    <row r="110" spans="1:18" s="81" customFormat="1" ht="15" customHeight="1">
      <c r="A110" s="67"/>
      <c r="B110" s="61"/>
      <c r="C110" s="71" t="s">
        <v>328</v>
      </c>
      <c r="D110" s="71" t="s">
        <v>324</v>
      </c>
      <c r="E110" s="105" t="s">
        <v>329</v>
      </c>
      <c r="F110" s="230">
        <v>2007620</v>
      </c>
      <c r="G110" s="230">
        <f t="shared" si="33"/>
        <v>2007620</v>
      </c>
      <c r="H110" s="230"/>
      <c r="I110" s="230"/>
      <c r="J110" s="230"/>
      <c r="K110" s="230"/>
      <c r="L110" s="230">
        <f t="shared" si="34"/>
        <v>0</v>
      </c>
      <c r="M110" s="230"/>
      <c r="N110" s="230"/>
      <c r="O110" s="230"/>
      <c r="P110" s="230"/>
      <c r="Q110" s="230"/>
      <c r="R110" s="228">
        <f t="shared" si="26"/>
        <v>2007620</v>
      </c>
    </row>
    <row r="111" spans="1:18" s="81" customFormat="1" ht="48.75" customHeight="1" hidden="1">
      <c r="A111" s="67"/>
      <c r="B111" s="61"/>
      <c r="C111" s="71" t="s">
        <v>330</v>
      </c>
      <c r="D111" s="71" t="s">
        <v>324</v>
      </c>
      <c r="E111" s="104" t="s">
        <v>331</v>
      </c>
      <c r="F111" s="230"/>
      <c r="G111" s="230">
        <f t="shared" si="33"/>
        <v>0</v>
      </c>
      <c r="H111" s="230"/>
      <c r="I111" s="230"/>
      <c r="J111" s="230"/>
      <c r="K111" s="230"/>
      <c r="L111" s="230">
        <f t="shared" si="34"/>
        <v>0</v>
      </c>
      <c r="M111" s="230"/>
      <c r="N111" s="230"/>
      <c r="O111" s="230"/>
      <c r="P111" s="230"/>
      <c r="Q111" s="230"/>
      <c r="R111" s="227">
        <f t="shared" si="26"/>
        <v>0</v>
      </c>
    </row>
    <row r="112" spans="1:18" s="81" customFormat="1" ht="69.75" customHeight="1" hidden="1">
      <c r="A112" s="67"/>
      <c r="B112" s="61"/>
      <c r="C112" s="71" t="s">
        <v>332</v>
      </c>
      <c r="D112" s="71" t="s">
        <v>324</v>
      </c>
      <c r="E112" s="104" t="s">
        <v>333</v>
      </c>
      <c r="F112" s="230"/>
      <c r="G112" s="230">
        <f t="shared" si="33"/>
        <v>0</v>
      </c>
      <c r="H112" s="230"/>
      <c r="I112" s="230"/>
      <c r="J112" s="230"/>
      <c r="K112" s="230"/>
      <c r="L112" s="230">
        <f t="shared" si="34"/>
        <v>0</v>
      </c>
      <c r="M112" s="230"/>
      <c r="N112" s="230"/>
      <c r="O112" s="230"/>
      <c r="P112" s="230"/>
      <c r="Q112" s="230"/>
      <c r="R112" s="227">
        <f t="shared" si="26"/>
        <v>0</v>
      </c>
    </row>
    <row r="113" spans="1:18" s="81" customFormat="1" ht="48" customHeight="1" hidden="1">
      <c r="A113" s="67"/>
      <c r="B113" s="61"/>
      <c r="C113" s="71" t="s">
        <v>334</v>
      </c>
      <c r="D113" s="71" t="s">
        <v>324</v>
      </c>
      <c r="E113" s="104" t="s">
        <v>335</v>
      </c>
      <c r="F113" s="230"/>
      <c r="G113" s="230">
        <f t="shared" si="33"/>
        <v>0</v>
      </c>
      <c r="H113" s="230"/>
      <c r="I113" s="230"/>
      <c r="J113" s="230"/>
      <c r="K113" s="230"/>
      <c r="L113" s="230">
        <f t="shared" si="34"/>
        <v>0</v>
      </c>
      <c r="M113" s="230"/>
      <c r="N113" s="230"/>
      <c r="O113" s="230"/>
      <c r="P113" s="230"/>
      <c r="Q113" s="230"/>
      <c r="R113" s="227">
        <f t="shared" si="26"/>
        <v>0</v>
      </c>
    </row>
    <row r="114" spans="1:18" s="81" customFormat="1" ht="18.75" customHeight="1" hidden="1">
      <c r="A114" s="67"/>
      <c r="B114" s="61"/>
      <c r="C114" s="71" t="s">
        <v>336</v>
      </c>
      <c r="D114" s="71" t="s">
        <v>324</v>
      </c>
      <c r="E114" s="105" t="s">
        <v>337</v>
      </c>
      <c r="F114" s="230"/>
      <c r="G114" s="230">
        <f t="shared" si="33"/>
        <v>0</v>
      </c>
      <c r="H114" s="230"/>
      <c r="I114" s="230"/>
      <c r="J114" s="230"/>
      <c r="K114" s="230"/>
      <c r="L114" s="230">
        <f t="shared" si="34"/>
        <v>0</v>
      </c>
      <c r="M114" s="230"/>
      <c r="N114" s="230"/>
      <c r="O114" s="230"/>
      <c r="P114" s="230"/>
      <c r="Q114" s="230"/>
      <c r="R114" s="227">
        <f t="shared" si="26"/>
        <v>0</v>
      </c>
    </row>
    <row r="115" spans="1:18" s="118" customFormat="1" ht="33.75" customHeight="1">
      <c r="A115" s="117"/>
      <c r="B115" s="58"/>
      <c r="C115" s="234"/>
      <c r="D115" s="235"/>
      <c r="E115" s="236" t="s">
        <v>124</v>
      </c>
      <c r="F115" s="237">
        <f aca="true" t="shared" si="35" ref="F115:Q115">F11+F16+F46+F61+F98+F103+F106</f>
        <v>65854809</v>
      </c>
      <c r="G115" s="237">
        <f t="shared" si="35"/>
        <v>65789809</v>
      </c>
      <c r="H115" s="237">
        <f t="shared" si="35"/>
        <v>22014044</v>
      </c>
      <c r="I115" s="237">
        <f t="shared" si="35"/>
        <v>6695821</v>
      </c>
      <c r="J115" s="237">
        <f t="shared" si="35"/>
        <v>0</v>
      </c>
      <c r="K115" s="237">
        <f t="shared" si="35"/>
        <v>1385097</v>
      </c>
      <c r="L115" s="237">
        <f t="shared" si="35"/>
        <v>999700</v>
      </c>
      <c r="M115" s="237">
        <f t="shared" si="35"/>
        <v>63840</v>
      </c>
      <c r="N115" s="237">
        <f t="shared" si="35"/>
        <v>0</v>
      </c>
      <c r="O115" s="237">
        <f t="shared" si="35"/>
        <v>385397</v>
      </c>
      <c r="P115" s="237">
        <f t="shared" si="35"/>
        <v>334397</v>
      </c>
      <c r="Q115" s="237">
        <f t="shared" si="35"/>
        <v>59400</v>
      </c>
      <c r="R115" s="238">
        <f t="shared" si="26"/>
        <v>67239906</v>
      </c>
    </row>
    <row r="117" spans="2:18" ht="23.25" customHeight="1"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</row>
    <row r="118" spans="2:18" ht="18.75" customHeight="1"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</row>
    <row r="120" spans="2:3" ht="12.75">
      <c r="B120" s="84" t="s">
        <v>141</v>
      </c>
      <c r="C120" s="85"/>
    </row>
  </sheetData>
  <sheetProtection/>
  <mergeCells count="27"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L7:L9"/>
    <mergeCell ref="B117:R117"/>
    <mergeCell ref="B118:R118"/>
    <mergeCell ref="N8:N9"/>
    <mergeCell ref="O7:O9"/>
    <mergeCell ref="P8:P9"/>
    <mergeCell ref="G7:G9"/>
    <mergeCell ref="H8:H9"/>
    <mergeCell ref="I8:I9"/>
    <mergeCell ref="C6:C9"/>
    <mergeCell ref="K7:K9"/>
    <mergeCell ref="D3:Q3"/>
    <mergeCell ref="M7:N7"/>
    <mergeCell ref="F6:J6"/>
    <mergeCell ref="J7:J9"/>
    <mergeCell ref="K6:Q6"/>
    <mergeCell ref="Q8:Q9"/>
    <mergeCell ref="P7:Q7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showZeros="0" zoomScale="80" zoomScaleNormal="80" workbookViewId="0" topLeftCell="A1">
      <pane xSplit="3" ySplit="7" topLeftCell="D8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8" sqref="E98"/>
    </sheetView>
  </sheetViews>
  <sheetFormatPr defaultColWidth="9.33203125" defaultRowHeight="12.75"/>
  <cols>
    <col min="1" max="1" width="11.33203125" style="81" customWidth="1"/>
    <col min="2" max="2" width="12.66015625" style="81" hidden="1" customWidth="1"/>
    <col min="3" max="3" width="80.33203125" style="81" customWidth="1"/>
    <col min="4" max="4" width="22.5" style="81" customWidth="1"/>
    <col min="5" max="5" width="17.66015625" style="81" customWidth="1"/>
    <col min="6" max="6" width="18.66015625" style="81" customWidth="1"/>
    <col min="7" max="8" width="17.16015625" style="81" customWidth="1"/>
    <col min="9" max="9" width="18.66015625" style="81" customWidth="1"/>
    <col min="10" max="10" width="18.33203125" style="81" customWidth="1"/>
    <col min="11" max="11" width="14.83203125" style="81" customWidth="1"/>
    <col min="12" max="12" width="16.33203125" style="81" customWidth="1"/>
    <col min="13" max="13" width="16.83203125" style="81" customWidth="1"/>
    <col min="14" max="14" width="16.66015625" style="81" customWidth="1"/>
    <col min="15" max="15" width="22.66015625" style="81" customWidth="1"/>
    <col min="16" max="16" width="20.66015625" style="81" customWidth="1"/>
    <col min="17" max="17" width="20" style="156" customWidth="1"/>
    <col min="18" max="16384" width="10.83203125" style="81" customWidth="1"/>
  </cols>
  <sheetData>
    <row r="1" spans="9:16" ht="56.25" customHeight="1">
      <c r="I1" s="154"/>
      <c r="K1" s="155"/>
      <c r="L1" s="155"/>
      <c r="M1" s="155"/>
      <c r="N1" s="393" t="s">
        <v>14</v>
      </c>
      <c r="O1" s="393"/>
      <c r="P1" s="393"/>
    </row>
    <row r="2" spans="3:16" ht="24" customHeight="1">
      <c r="C2" s="376" t="s">
        <v>12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57"/>
    </row>
    <row r="3" spans="1:16" ht="42" customHeight="1">
      <c r="A3" s="397" t="s">
        <v>13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158"/>
    </row>
    <row r="4" ht="15" customHeight="1">
      <c r="P4" s="159" t="s">
        <v>409</v>
      </c>
    </row>
    <row r="5" spans="1:17" s="162" customFormat="1" ht="18" customHeight="1">
      <c r="A5" s="378" t="s">
        <v>410</v>
      </c>
      <c r="B5" s="378" t="s">
        <v>85</v>
      </c>
      <c r="C5" s="383" t="s">
        <v>411</v>
      </c>
      <c r="D5" s="386" t="s">
        <v>93</v>
      </c>
      <c r="E5" s="387"/>
      <c r="F5" s="387"/>
      <c r="G5" s="387"/>
      <c r="H5" s="388"/>
      <c r="I5" s="386" t="s">
        <v>412</v>
      </c>
      <c r="J5" s="387"/>
      <c r="K5" s="387"/>
      <c r="L5" s="387"/>
      <c r="M5" s="387"/>
      <c r="N5" s="387"/>
      <c r="O5" s="388"/>
      <c r="P5" s="394" t="s">
        <v>96</v>
      </c>
      <c r="Q5" s="161"/>
    </row>
    <row r="6" spans="1:17" s="162" customFormat="1" ht="16.5" customHeight="1">
      <c r="A6" s="379"/>
      <c r="B6" s="381"/>
      <c r="C6" s="384"/>
      <c r="D6" s="389" t="s">
        <v>96</v>
      </c>
      <c r="E6" s="389" t="s">
        <v>97</v>
      </c>
      <c r="F6" s="391" t="s">
        <v>98</v>
      </c>
      <c r="G6" s="392"/>
      <c r="H6" s="394" t="s">
        <v>99</v>
      </c>
      <c r="I6" s="389" t="s">
        <v>96</v>
      </c>
      <c r="J6" s="389" t="s">
        <v>97</v>
      </c>
      <c r="K6" s="391" t="s">
        <v>98</v>
      </c>
      <c r="L6" s="392"/>
      <c r="M6" s="394" t="s">
        <v>99</v>
      </c>
      <c r="N6" s="391" t="s">
        <v>98</v>
      </c>
      <c r="O6" s="392"/>
      <c r="P6" s="395"/>
      <c r="Q6" s="161"/>
    </row>
    <row r="7" spans="1:17" s="162" customFormat="1" ht="101.25" customHeight="1">
      <c r="A7" s="380"/>
      <c r="B7" s="382"/>
      <c r="C7" s="385"/>
      <c r="D7" s="390"/>
      <c r="E7" s="390"/>
      <c r="F7" s="160" t="s">
        <v>100</v>
      </c>
      <c r="G7" s="160" t="s">
        <v>101</v>
      </c>
      <c r="H7" s="396"/>
      <c r="I7" s="390"/>
      <c r="J7" s="390"/>
      <c r="K7" s="160" t="s">
        <v>100</v>
      </c>
      <c r="L7" s="160" t="s">
        <v>101</v>
      </c>
      <c r="M7" s="396"/>
      <c r="N7" s="163" t="s">
        <v>123</v>
      </c>
      <c r="O7" s="164" t="s">
        <v>413</v>
      </c>
      <c r="P7" s="396"/>
      <c r="Q7" s="161"/>
    </row>
    <row r="8" spans="1:17" s="23" customFormat="1" ht="12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1">
        <v>12</v>
      </c>
      <c r="M8" s="181">
        <v>13</v>
      </c>
      <c r="N8" s="181">
        <v>14</v>
      </c>
      <c r="O8" s="181">
        <v>15</v>
      </c>
      <c r="P8" s="181">
        <v>16</v>
      </c>
      <c r="Q8" s="182"/>
    </row>
    <row r="9" spans="1:17" s="166" customFormat="1" ht="15.75">
      <c r="A9" s="167" t="s">
        <v>414</v>
      </c>
      <c r="B9" s="168"/>
      <c r="C9" s="169" t="s">
        <v>415</v>
      </c>
      <c r="D9" s="170">
        <f aca="true" t="shared" si="0" ref="D9:I9">D10</f>
        <v>875676</v>
      </c>
      <c r="E9" s="170">
        <f t="shared" si="0"/>
        <v>875676</v>
      </c>
      <c r="F9" s="170">
        <f t="shared" si="0"/>
        <v>478700</v>
      </c>
      <c r="G9" s="170">
        <f t="shared" si="0"/>
        <v>122708</v>
      </c>
      <c r="H9" s="170">
        <f t="shared" si="0"/>
        <v>0</v>
      </c>
      <c r="I9" s="170">
        <f t="shared" si="0"/>
        <v>800</v>
      </c>
      <c r="J9" s="170">
        <f aca="true" t="shared" si="1" ref="J9:O9">J10</f>
        <v>800</v>
      </c>
      <c r="K9" s="170">
        <f t="shared" si="1"/>
        <v>0</v>
      </c>
      <c r="L9" s="170">
        <f t="shared" si="1"/>
        <v>0</v>
      </c>
      <c r="M9" s="170">
        <f t="shared" si="1"/>
        <v>0</v>
      </c>
      <c r="N9" s="170">
        <f t="shared" si="1"/>
        <v>0</v>
      </c>
      <c r="O9" s="170">
        <f t="shared" si="1"/>
        <v>0</v>
      </c>
      <c r="P9" s="170">
        <f>D9+I9</f>
        <v>876476</v>
      </c>
      <c r="Q9" s="165"/>
    </row>
    <row r="10" spans="1:17" s="166" customFormat="1" ht="15">
      <c r="A10" s="171" t="s">
        <v>416</v>
      </c>
      <c r="B10" s="172" t="s">
        <v>417</v>
      </c>
      <c r="C10" s="173" t="s">
        <v>418</v>
      </c>
      <c r="D10" s="245">
        <v>875676</v>
      </c>
      <c r="E10" s="174">
        <f>D10-H10</f>
        <v>875676</v>
      </c>
      <c r="F10" s="174">
        <v>478700</v>
      </c>
      <c r="G10" s="174">
        <v>122708</v>
      </c>
      <c r="H10" s="174"/>
      <c r="I10" s="245">
        <v>800</v>
      </c>
      <c r="J10" s="174">
        <f>I10-M10</f>
        <v>800</v>
      </c>
      <c r="K10" s="174"/>
      <c r="L10" s="174"/>
      <c r="M10" s="174"/>
      <c r="N10" s="174"/>
      <c r="O10" s="174"/>
      <c r="P10" s="246">
        <f aca="true" t="shared" si="2" ref="P10:P81">D10+I10</f>
        <v>876476</v>
      </c>
      <c r="Q10" s="165"/>
    </row>
    <row r="11" spans="1:17" s="166" customFormat="1" ht="15.75">
      <c r="A11" s="175" t="s">
        <v>419</v>
      </c>
      <c r="B11" s="176" t="s">
        <v>420</v>
      </c>
      <c r="C11" s="169" t="s">
        <v>421</v>
      </c>
      <c r="D11" s="170">
        <f aca="true" t="shared" si="3" ref="D11:I11">SUM(D12:D19)</f>
        <v>19410860</v>
      </c>
      <c r="E11" s="170">
        <f t="shared" si="3"/>
        <v>19410860</v>
      </c>
      <c r="F11" s="170">
        <f t="shared" si="3"/>
        <v>10591094</v>
      </c>
      <c r="G11" s="170">
        <f t="shared" si="3"/>
        <v>3148260</v>
      </c>
      <c r="H11" s="170">
        <f t="shared" si="3"/>
        <v>0</v>
      </c>
      <c r="I11" s="170">
        <f t="shared" si="3"/>
        <v>798397</v>
      </c>
      <c r="J11" s="170">
        <f aca="true" t="shared" si="4" ref="J11:O11">SUM(J12:J19)</f>
        <v>514000</v>
      </c>
      <c r="K11" s="170">
        <f t="shared" si="4"/>
        <v>0</v>
      </c>
      <c r="L11" s="170">
        <f t="shared" si="4"/>
        <v>0</v>
      </c>
      <c r="M11" s="170">
        <f t="shared" si="4"/>
        <v>284397</v>
      </c>
      <c r="N11" s="170">
        <f t="shared" si="4"/>
        <v>259397</v>
      </c>
      <c r="O11" s="170">
        <f t="shared" si="4"/>
        <v>0</v>
      </c>
      <c r="P11" s="170">
        <f t="shared" si="2"/>
        <v>20209257</v>
      </c>
      <c r="Q11" s="165"/>
    </row>
    <row r="12" spans="1:17" s="166" customFormat="1" ht="15">
      <c r="A12" s="171" t="s">
        <v>42</v>
      </c>
      <c r="B12" s="172"/>
      <c r="C12" s="173" t="s">
        <v>43</v>
      </c>
      <c r="D12" s="245">
        <v>17950162</v>
      </c>
      <c r="E12" s="174">
        <f aca="true" t="shared" si="5" ref="E12:E19">D12-H12</f>
        <v>17950162</v>
      </c>
      <c r="F12" s="174">
        <v>9866094</v>
      </c>
      <c r="G12" s="174">
        <v>3045742</v>
      </c>
      <c r="H12" s="174"/>
      <c r="I12" s="245">
        <v>783397</v>
      </c>
      <c r="J12" s="174">
        <f aca="true" t="shared" si="6" ref="J12:J19">I12-M12</f>
        <v>509000</v>
      </c>
      <c r="K12" s="174"/>
      <c r="L12" s="174"/>
      <c r="M12" s="174">
        <v>274397</v>
      </c>
      <c r="N12" s="174">
        <v>259397</v>
      </c>
      <c r="O12" s="174"/>
      <c r="P12" s="246">
        <f t="shared" si="2"/>
        <v>18733559</v>
      </c>
      <c r="Q12" s="165"/>
    </row>
    <row r="13" spans="1:17" s="166" customFormat="1" ht="15">
      <c r="A13" s="171" t="s">
        <v>48</v>
      </c>
      <c r="B13" s="172"/>
      <c r="C13" s="173" t="s">
        <v>250</v>
      </c>
      <c r="D13" s="245">
        <v>289700</v>
      </c>
      <c r="E13" s="174">
        <f t="shared" si="5"/>
        <v>289700</v>
      </c>
      <c r="F13" s="174"/>
      <c r="G13" s="174"/>
      <c r="H13" s="174"/>
      <c r="I13" s="245"/>
      <c r="J13" s="174"/>
      <c r="K13" s="174"/>
      <c r="L13" s="174"/>
      <c r="M13" s="174"/>
      <c r="N13" s="174"/>
      <c r="O13" s="174"/>
      <c r="P13" s="246">
        <f t="shared" si="2"/>
        <v>289700</v>
      </c>
      <c r="Q13" s="165"/>
    </row>
    <row r="14" spans="1:17" s="166" customFormat="1" ht="17.25" customHeight="1">
      <c r="A14" s="171" t="s">
        <v>422</v>
      </c>
      <c r="B14" s="172" t="s">
        <v>423</v>
      </c>
      <c r="C14" s="173" t="s">
        <v>424</v>
      </c>
      <c r="D14" s="245">
        <v>264270</v>
      </c>
      <c r="E14" s="174">
        <f t="shared" si="5"/>
        <v>264270</v>
      </c>
      <c r="F14" s="174">
        <v>180000</v>
      </c>
      <c r="G14" s="174">
        <v>13950</v>
      </c>
      <c r="H14" s="174"/>
      <c r="I14" s="245">
        <v>15000</v>
      </c>
      <c r="J14" s="174">
        <f t="shared" si="6"/>
        <v>5000</v>
      </c>
      <c r="K14" s="174"/>
      <c r="L14" s="174"/>
      <c r="M14" s="174">
        <v>10000</v>
      </c>
      <c r="N14" s="174"/>
      <c r="O14" s="174"/>
      <c r="P14" s="246">
        <f t="shared" si="2"/>
        <v>279270</v>
      </c>
      <c r="Q14" s="165"/>
    </row>
    <row r="15" spans="1:17" s="166" customFormat="1" ht="17.25" customHeight="1">
      <c r="A15" s="171" t="s">
        <v>425</v>
      </c>
      <c r="B15" s="172" t="s">
        <v>426</v>
      </c>
      <c r="C15" s="173" t="s">
        <v>427</v>
      </c>
      <c r="D15" s="245">
        <v>453660</v>
      </c>
      <c r="E15" s="174">
        <f t="shared" si="5"/>
        <v>453660</v>
      </c>
      <c r="F15" s="174">
        <v>275000</v>
      </c>
      <c r="G15" s="174">
        <v>42260</v>
      </c>
      <c r="H15" s="174"/>
      <c r="I15" s="245"/>
      <c r="J15" s="174"/>
      <c r="K15" s="174"/>
      <c r="L15" s="174"/>
      <c r="M15" s="174"/>
      <c r="N15" s="174"/>
      <c r="O15" s="174"/>
      <c r="P15" s="246">
        <f t="shared" si="2"/>
        <v>453660</v>
      </c>
      <c r="Q15" s="165"/>
    </row>
    <row r="16" spans="1:17" s="166" customFormat="1" ht="18" customHeight="1">
      <c r="A16" s="171" t="s">
        <v>44</v>
      </c>
      <c r="B16" s="172"/>
      <c r="C16" s="173" t="s">
        <v>45</v>
      </c>
      <c r="D16" s="245">
        <v>389668</v>
      </c>
      <c r="E16" s="174">
        <f t="shared" si="5"/>
        <v>389668</v>
      </c>
      <c r="F16" s="174">
        <v>230000</v>
      </c>
      <c r="G16" s="174">
        <v>46308</v>
      </c>
      <c r="H16" s="174"/>
      <c r="I16" s="245"/>
      <c r="J16" s="174"/>
      <c r="K16" s="174"/>
      <c r="L16" s="174"/>
      <c r="M16" s="174"/>
      <c r="N16" s="174"/>
      <c r="O16" s="174"/>
      <c r="P16" s="246">
        <f t="shared" si="2"/>
        <v>389668</v>
      </c>
      <c r="Q16" s="165"/>
    </row>
    <row r="17" spans="1:17" s="166" customFormat="1" ht="17.25" customHeight="1">
      <c r="A17" s="171" t="s">
        <v>46</v>
      </c>
      <c r="B17" s="172"/>
      <c r="C17" s="173" t="s">
        <v>222</v>
      </c>
      <c r="D17" s="245">
        <v>56100</v>
      </c>
      <c r="E17" s="174">
        <f t="shared" si="5"/>
        <v>56100</v>
      </c>
      <c r="F17" s="174">
        <v>40000</v>
      </c>
      <c r="G17" s="174"/>
      <c r="H17" s="174"/>
      <c r="I17" s="245"/>
      <c r="J17" s="174">
        <f t="shared" si="6"/>
        <v>0</v>
      </c>
      <c r="K17" s="174"/>
      <c r="L17" s="174"/>
      <c r="M17" s="174"/>
      <c r="N17" s="174"/>
      <c r="O17" s="174"/>
      <c r="P17" s="246">
        <f t="shared" si="2"/>
        <v>56100</v>
      </c>
      <c r="Q17" s="165"/>
    </row>
    <row r="18" spans="1:17" s="166" customFormat="1" ht="15" hidden="1">
      <c r="A18" s="171" t="s">
        <v>428</v>
      </c>
      <c r="B18" s="172" t="s">
        <v>426</v>
      </c>
      <c r="C18" s="173" t="s">
        <v>429</v>
      </c>
      <c r="D18" s="245"/>
      <c r="E18" s="174">
        <f t="shared" si="5"/>
        <v>0</v>
      </c>
      <c r="F18" s="174"/>
      <c r="G18" s="174"/>
      <c r="H18" s="174"/>
      <c r="I18" s="245"/>
      <c r="J18" s="174">
        <f t="shared" si="6"/>
        <v>0</v>
      </c>
      <c r="K18" s="174"/>
      <c r="L18" s="174"/>
      <c r="M18" s="174"/>
      <c r="N18" s="174"/>
      <c r="O18" s="174"/>
      <c r="P18" s="246">
        <f t="shared" si="2"/>
        <v>0</v>
      </c>
      <c r="Q18" s="165"/>
    </row>
    <row r="19" spans="1:17" s="166" customFormat="1" ht="23.25" customHeight="1">
      <c r="A19" s="171" t="s">
        <v>47</v>
      </c>
      <c r="B19" s="172"/>
      <c r="C19" s="173" t="s">
        <v>226</v>
      </c>
      <c r="D19" s="245">
        <v>7300</v>
      </c>
      <c r="E19" s="174">
        <f t="shared" si="5"/>
        <v>7300</v>
      </c>
      <c r="F19" s="174"/>
      <c r="G19" s="174"/>
      <c r="H19" s="174"/>
      <c r="I19" s="245"/>
      <c r="J19" s="174">
        <f t="shared" si="6"/>
        <v>0</v>
      </c>
      <c r="K19" s="174"/>
      <c r="L19" s="174"/>
      <c r="M19" s="174"/>
      <c r="N19" s="174"/>
      <c r="O19" s="174"/>
      <c r="P19" s="246">
        <f t="shared" si="2"/>
        <v>7300</v>
      </c>
      <c r="Q19" s="165"/>
    </row>
    <row r="20" spans="1:17" s="166" customFormat="1" ht="15.75">
      <c r="A20" s="175" t="s">
        <v>430</v>
      </c>
      <c r="B20" s="176" t="s">
        <v>420</v>
      </c>
      <c r="C20" s="169" t="s">
        <v>431</v>
      </c>
      <c r="D20" s="170">
        <f>SUM(D21:D23)</f>
        <v>18372430</v>
      </c>
      <c r="E20" s="170">
        <f aca="true" t="shared" si="7" ref="E20:O20">SUM(E21:E23)</f>
        <v>18372430</v>
      </c>
      <c r="F20" s="170">
        <f t="shared" si="7"/>
        <v>7700000</v>
      </c>
      <c r="G20" s="170">
        <f t="shared" si="7"/>
        <v>2501988</v>
      </c>
      <c r="H20" s="170">
        <f t="shared" si="7"/>
        <v>0</v>
      </c>
      <c r="I20" s="170">
        <f t="shared" si="7"/>
        <v>117600</v>
      </c>
      <c r="J20" s="170">
        <f t="shared" si="7"/>
        <v>117600</v>
      </c>
      <c r="K20" s="170">
        <f t="shared" si="7"/>
        <v>40000</v>
      </c>
      <c r="L20" s="170">
        <f t="shared" si="7"/>
        <v>0</v>
      </c>
      <c r="M20" s="170">
        <f t="shared" si="7"/>
        <v>0</v>
      </c>
      <c r="N20" s="170">
        <f t="shared" si="7"/>
        <v>0</v>
      </c>
      <c r="O20" s="170">
        <f t="shared" si="7"/>
        <v>0</v>
      </c>
      <c r="P20" s="170">
        <f t="shared" si="2"/>
        <v>18490030</v>
      </c>
      <c r="Q20" s="165"/>
    </row>
    <row r="21" spans="1:17" s="166" customFormat="1" ht="15">
      <c r="A21" s="171" t="s">
        <v>432</v>
      </c>
      <c r="B21" s="172" t="s">
        <v>433</v>
      </c>
      <c r="C21" s="173" t="s">
        <v>434</v>
      </c>
      <c r="D21" s="245">
        <v>13711775</v>
      </c>
      <c r="E21" s="174">
        <f>D21-H21</f>
        <v>13711775</v>
      </c>
      <c r="F21" s="174">
        <v>7700000</v>
      </c>
      <c r="G21" s="174">
        <v>2501988</v>
      </c>
      <c r="H21" s="174"/>
      <c r="I21" s="245">
        <v>107600</v>
      </c>
      <c r="J21" s="174">
        <f>I21-M21</f>
        <v>107600</v>
      </c>
      <c r="K21" s="174">
        <v>40000</v>
      </c>
      <c r="L21" s="174"/>
      <c r="M21" s="174"/>
      <c r="N21" s="174"/>
      <c r="O21" s="174"/>
      <c r="P21" s="246">
        <f t="shared" si="2"/>
        <v>13819375</v>
      </c>
      <c r="Q21" s="165"/>
    </row>
    <row r="22" spans="1:17" ht="13.5" customHeight="1">
      <c r="A22" s="171" t="s">
        <v>452</v>
      </c>
      <c r="B22" s="172"/>
      <c r="C22" s="173" t="s">
        <v>179</v>
      </c>
      <c r="D22" s="245">
        <v>4403155</v>
      </c>
      <c r="E22" s="174">
        <f>D22-H22</f>
        <v>4403155</v>
      </c>
      <c r="F22" s="174"/>
      <c r="G22" s="174"/>
      <c r="H22" s="174"/>
      <c r="I22" s="245">
        <v>10000</v>
      </c>
      <c r="J22" s="174">
        <f>I22-M22</f>
        <v>10000</v>
      </c>
      <c r="K22" s="174"/>
      <c r="L22" s="174"/>
      <c r="M22" s="174"/>
      <c r="N22" s="174"/>
      <c r="O22" s="174"/>
      <c r="P22" s="246">
        <f t="shared" si="2"/>
        <v>4413155</v>
      </c>
      <c r="Q22" s="165"/>
    </row>
    <row r="23" spans="1:17" ht="28.5" customHeight="1">
      <c r="A23" s="171" t="s">
        <v>453</v>
      </c>
      <c r="B23" s="172"/>
      <c r="C23" s="173" t="s">
        <v>454</v>
      </c>
      <c r="D23" s="245">
        <v>257500</v>
      </c>
      <c r="E23" s="174">
        <f>D23-H23</f>
        <v>257500</v>
      </c>
      <c r="F23" s="174"/>
      <c r="G23" s="174"/>
      <c r="H23" s="174"/>
      <c r="I23" s="183"/>
      <c r="J23" s="174">
        <f>I23-M23</f>
        <v>0</v>
      </c>
      <c r="K23" s="174"/>
      <c r="L23" s="174"/>
      <c r="M23" s="174"/>
      <c r="N23" s="174"/>
      <c r="O23" s="174"/>
      <c r="P23" s="246">
        <f t="shared" si="2"/>
        <v>257500</v>
      </c>
      <c r="Q23" s="165"/>
    </row>
    <row r="24" spans="1:17" ht="15.75">
      <c r="A24" s="175" t="s">
        <v>435</v>
      </c>
      <c r="B24" s="176" t="s">
        <v>420</v>
      </c>
      <c r="C24" s="169" t="s">
        <v>436</v>
      </c>
      <c r="D24" s="170">
        <f>SUM(D25:D61)</f>
        <v>22116341</v>
      </c>
      <c r="E24" s="170">
        <f aca="true" t="shared" si="8" ref="E24:O24">SUM(E25:E61)</f>
        <v>22116341</v>
      </c>
      <c r="F24" s="170">
        <f t="shared" si="8"/>
        <v>1955916</v>
      </c>
      <c r="G24" s="170">
        <f t="shared" si="8"/>
        <v>261683</v>
      </c>
      <c r="H24" s="170">
        <f t="shared" si="8"/>
        <v>0</v>
      </c>
      <c r="I24" s="170">
        <f t="shared" si="8"/>
        <v>318000</v>
      </c>
      <c r="J24" s="170">
        <f t="shared" si="8"/>
        <v>292000</v>
      </c>
      <c r="K24" s="170">
        <f t="shared" si="8"/>
        <v>22000</v>
      </c>
      <c r="L24" s="170">
        <f t="shared" si="8"/>
        <v>0</v>
      </c>
      <c r="M24" s="170">
        <f t="shared" si="8"/>
        <v>26000</v>
      </c>
      <c r="N24" s="170">
        <f t="shared" si="8"/>
        <v>20000</v>
      </c>
      <c r="O24" s="170">
        <f t="shared" si="8"/>
        <v>20000</v>
      </c>
      <c r="P24" s="170">
        <f t="shared" si="2"/>
        <v>22434341</v>
      </c>
      <c r="Q24" s="165"/>
    </row>
    <row r="25" spans="1:17" s="199" customFormat="1" ht="53.25" customHeight="1">
      <c r="A25" s="71" t="s">
        <v>251</v>
      </c>
      <c r="B25" s="71" t="s">
        <v>252</v>
      </c>
      <c r="C25" s="102" t="s">
        <v>253</v>
      </c>
      <c r="D25" s="245">
        <v>701300</v>
      </c>
      <c r="E25" s="245">
        <f>D25-H25</f>
        <v>701300</v>
      </c>
      <c r="F25" s="245"/>
      <c r="G25" s="245"/>
      <c r="H25" s="245"/>
      <c r="I25" s="245"/>
      <c r="J25" s="245">
        <f>I25-M25</f>
        <v>0</v>
      </c>
      <c r="K25" s="245"/>
      <c r="L25" s="245"/>
      <c r="M25" s="245"/>
      <c r="N25" s="245"/>
      <c r="O25" s="245"/>
      <c r="P25" s="246">
        <f t="shared" si="2"/>
        <v>701300</v>
      </c>
      <c r="Q25" s="198"/>
    </row>
    <row r="26" spans="1:17" s="199" customFormat="1" ht="57" customHeight="1">
      <c r="A26" s="71" t="s">
        <v>254</v>
      </c>
      <c r="B26" s="71" t="s">
        <v>252</v>
      </c>
      <c r="C26" s="102" t="s">
        <v>253</v>
      </c>
      <c r="D26" s="245">
        <v>610000</v>
      </c>
      <c r="E26" s="245">
        <f aca="true" t="shared" si="9" ref="E26:E61">D26-H26</f>
        <v>610000</v>
      </c>
      <c r="F26" s="245"/>
      <c r="G26" s="245"/>
      <c r="H26" s="245"/>
      <c r="I26" s="245"/>
      <c r="J26" s="245">
        <f aca="true" t="shared" si="10" ref="J26:J61">I26-M26</f>
        <v>0</v>
      </c>
      <c r="K26" s="245"/>
      <c r="L26" s="245"/>
      <c r="M26" s="245"/>
      <c r="N26" s="245"/>
      <c r="O26" s="245"/>
      <c r="P26" s="246">
        <f t="shared" si="2"/>
        <v>610000</v>
      </c>
      <c r="Q26" s="198"/>
    </row>
    <row r="27" spans="1:17" s="199" customFormat="1" ht="51" customHeight="1">
      <c r="A27" s="71" t="s">
        <v>255</v>
      </c>
      <c r="B27" s="71" t="s">
        <v>252</v>
      </c>
      <c r="C27" s="102" t="s">
        <v>256</v>
      </c>
      <c r="D27" s="245">
        <v>20000</v>
      </c>
      <c r="E27" s="245">
        <f t="shared" si="9"/>
        <v>20000</v>
      </c>
      <c r="F27" s="245"/>
      <c r="G27" s="245"/>
      <c r="H27" s="245"/>
      <c r="I27" s="245">
        <v>20000</v>
      </c>
      <c r="J27" s="245">
        <f t="shared" si="10"/>
        <v>0</v>
      </c>
      <c r="K27" s="245"/>
      <c r="L27" s="245"/>
      <c r="M27" s="245">
        <v>20000</v>
      </c>
      <c r="N27" s="245">
        <v>20000</v>
      </c>
      <c r="O27" s="245">
        <v>20000</v>
      </c>
      <c r="P27" s="246">
        <f t="shared" si="2"/>
        <v>40000</v>
      </c>
      <c r="Q27" s="198"/>
    </row>
    <row r="28" spans="1:17" s="199" customFormat="1" ht="57" customHeight="1">
      <c r="A28" s="71" t="s">
        <v>257</v>
      </c>
      <c r="B28" s="71" t="s">
        <v>252</v>
      </c>
      <c r="C28" s="102" t="s">
        <v>258</v>
      </c>
      <c r="D28" s="245">
        <v>80000</v>
      </c>
      <c r="E28" s="245">
        <f t="shared" si="9"/>
        <v>80000</v>
      </c>
      <c r="F28" s="245"/>
      <c r="G28" s="245"/>
      <c r="H28" s="245"/>
      <c r="I28" s="245"/>
      <c r="J28" s="245">
        <f t="shared" si="10"/>
        <v>0</v>
      </c>
      <c r="K28" s="245"/>
      <c r="L28" s="245"/>
      <c r="M28" s="245"/>
      <c r="N28" s="245"/>
      <c r="O28" s="245"/>
      <c r="P28" s="246">
        <f t="shared" si="2"/>
        <v>80000</v>
      </c>
      <c r="Q28" s="198"/>
    </row>
    <row r="29" spans="1:17" s="199" customFormat="1" ht="58.5" customHeight="1">
      <c r="A29" s="71" t="s">
        <v>259</v>
      </c>
      <c r="B29" s="71" t="s">
        <v>252</v>
      </c>
      <c r="C29" s="102" t="s">
        <v>258</v>
      </c>
      <c r="D29" s="245">
        <v>5050</v>
      </c>
      <c r="E29" s="245">
        <f t="shared" si="9"/>
        <v>5050</v>
      </c>
      <c r="F29" s="245"/>
      <c r="G29" s="245"/>
      <c r="H29" s="245"/>
      <c r="I29" s="245"/>
      <c r="J29" s="245">
        <f t="shared" si="10"/>
        <v>0</v>
      </c>
      <c r="K29" s="245"/>
      <c r="L29" s="245"/>
      <c r="M29" s="245"/>
      <c r="N29" s="245"/>
      <c r="O29" s="245"/>
      <c r="P29" s="246">
        <f t="shared" si="2"/>
        <v>5050</v>
      </c>
      <c r="Q29" s="198"/>
    </row>
    <row r="30" spans="1:17" s="199" customFormat="1" ht="57" customHeight="1">
      <c r="A30" s="71" t="s">
        <v>260</v>
      </c>
      <c r="B30" s="71" t="s">
        <v>261</v>
      </c>
      <c r="C30" s="102" t="s">
        <v>262</v>
      </c>
      <c r="D30" s="245">
        <v>70000</v>
      </c>
      <c r="E30" s="245">
        <f t="shared" si="9"/>
        <v>70000</v>
      </c>
      <c r="F30" s="245"/>
      <c r="G30" s="245"/>
      <c r="H30" s="245"/>
      <c r="I30" s="245"/>
      <c r="J30" s="245">
        <f t="shared" si="10"/>
        <v>0</v>
      </c>
      <c r="K30" s="245"/>
      <c r="L30" s="245"/>
      <c r="M30" s="245"/>
      <c r="N30" s="245"/>
      <c r="O30" s="245"/>
      <c r="P30" s="246">
        <f t="shared" si="2"/>
        <v>70000</v>
      </c>
      <c r="Q30" s="198"/>
    </row>
    <row r="31" spans="1:17" s="199" customFormat="1" ht="58.5" customHeight="1">
      <c r="A31" s="71" t="s">
        <v>263</v>
      </c>
      <c r="B31" s="71" t="s">
        <v>261</v>
      </c>
      <c r="C31" s="102" t="s">
        <v>264</v>
      </c>
      <c r="D31" s="245">
        <v>40650</v>
      </c>
      <c r="E31" s="245">
        <f t="shared" si="9"/>
        <v>40650</v>
      </c>
      <c r="F31" s="245"/>
      <c r="G31" s="245"/>
      <c r="H31" s="245"/>
      <c r="I31" s="245"/>
      <c r="J31" s="245">
        <f t="shared" si="10"/>
        <v>0</v>
      </c>
      <c r="K31" s="245"/>
      <c r="L31" s="245"/>
      <c r="M31" s="245"/>
      <c r="N31" s="245"/>
      <c r="O31" s="245"/>
      <c r="P31" s="246">
        <f t="shared" si="2"/>
        <v>40650</v>
      </c>
      <c r="Q31" s="198"/>
    </row>
    <row r="32" spans="1:17" s="199" customFormat="1" ht="62.25" customHeight="1">
      <c r="A32" s="71" t="s">
        <v>265</v>
      </c>
      <c r="B32" s="71" t="s">
        <v>261</v>
      </c>
      <c r="C32" s="102" t="s">
        <v>266</v>
      </c>
      <c r="D32" s="245">
        <v>1000</v>
      </c>
      <c r="E32" s="245">
        <f t="shared" si="9"/>
        <v>1000</v>
      </c>
      <c r="F32" s="245"/>
      <c r="G32" s="245"/>
      <c r="H32" s="245"/>
      <c r="I32" s="245"/>
      <c r="J32" s="245">
        <f t="shared" si="10"/>
        <v>0</v>
      </c>
      <c r="K32" s="245"/>
      <c r="L32" s="245"/>
      <c r="M32" s="245"/>
      <c r="N32" s="245"/>
      <c r="O32" s="245"/>
      <c r="P32" s="246">
        <f t="shared" si="2"/>
        <v>1000</v>
      </c>
      <c r="Q32" s="198"/>
    </row>
    <row r="33" spans="1:17" s="199" customFormat="1" ht="59.25" customHeight="1">
      <c r="A33" s="71" t="s">
        <v>267</v>
      </c>
      <c r="B33" s="71" t="s">
        <v>261</v>
      </c>
      <c r="C33" s="102" t="s">
        <v>268</v>
      </c>
      <c r="D33" s="245">
        <v>150000</v>
      </c>
      <c r="E33" s="245">
        <f t="shared" si="9"/>
        <v>150000</v>
      </c>
      <c r="F33" s="245"/>
      <c r="G33" s="245"/>
      <c r="H33" s="245"/>
      <c r="I33" s="245"/>
      <c r="J33" s="245">
        <f t="shared" si="10"/>
        <v>0</v>
      </c>
      <c r="K33" s="245"/>
      <c r="L33" s="245"/>
      <c r="M33" s="245"/>
      <c r="N33" s="245"/>
      <c r="O33" s="245"/>
      <c r="P33" s="246">
        <f t="shared" si="2"/>
        <v>150000</v>
      </c>
      <c r="Q33" s="198"/>
    </row>
    <row r="34" spans="1:17" s="199" customFormat="1" ht="57.75" customHeight="1">
      <c r="A34" s="71" t="s">
        <v>269</v>
      </c>
      <c r="B34" s="71" t="s">
        <v>261</v>
      </c>
      <c r="C34" s="102" t="s">
        <v>268</v>
      </c>
      <c r="D34" s="245">
        <v>203000</v>
      </c>
      <c r="E34" s="245">
        <f t="shared" si="9"/>
        <v>203000</v>
      </c>
      <c r="F34" s="245"/>
      <c r="G34" s="245"/>
      <c r="H34" s="245"/>
      <c r="I34" s="245"/>
      <c r="J34" s="245">
        <f t="shared" si="10"/>
        <v>0</v>
      </c>
      <c r="K34" s="245"/>
      <c r="L34" s="245"/>
      <c r="M34" s="245"/>
      <c r="N34" s="245"/>
      <c r="O34" s="245"/>
      <c r="P34" s="246">
        <f t="shared" si="2"/>
        <v>203000</v>
      </c>
      <c r="Q34" s="198"/>
    </row>
    <row r="35" spans="1:17" s="199" customFormat="1" ht="30" customHeight="1">
      <c r="A35" s="71" t="s">
        <v>270</v>
      </c>
      <c r="B35" s="71" t="s">
        <v>261</v>
      </c>
      <c r="C35" s="102" t="s">
        <v>271</v>
      </c>
      <c r="D35" s="245">
        <v>28700</v>
      </c>
      <c r="E35" s="245">
        <f t="shared" si="9"/>
        <v>28700</v>
      </c>
      <c r="F35" s="245"/>
      <c r="G35" s="245"/>
      <c r="H35" s="245"/>
      <c r="I35" s="245"/>
      <c r="J35" s="245">
        <f t="shared" si="10"/>
        <v>0</v>
      </c>
      <c r="K35" s="245"/>
      <c r="L35" s="245"/>
      <c r="M35" s="245"/>
      <c r="N35" s="245"/>
      <c r="O35" s="245"/>
      <c r="P35" s="246">
        <f t="shared" si="2"/>
        <v>28700</v>
      </c>
      <c r="Q35" s="198"/>
    </row>
    <row r="36" spans="1:17" s="199" customFormat="1" ht="18" customHeight="1">
      <c r="A36" s="71" t="s">
        <v>272</v>
      </c>
      <c r="B36" s="71" t="s">
        <v>261</v>
      </c>
      <c r="C36" s="102" t="s">
        <v>273</v>
      </c>
      <c r="D36" s="245">
        <v>85000</v>
      </c>
      <c r="E36" s="245">
        <f t="shared" si="9"/>
        <v>85000</v>
      </c>
      <c r="F36" s="245"/>
      <c r="G36" s="245"/>
      <c r="H36" s="245"/>
      <c r="I36" s="245"/>
      <c r="J36" s="245">
        <f t="shared" si="10"/>
        <v>0</v>
      </c>
      <c r="K36" s="245"/>
      <c r="L36" s="245"/>
      <c r="M36" s="245"/>
      <c r="N36" s="245"/>
      <c r="O36" s="245"/>
      <c r="P36" s="246">
        <f t="shared" si="2"/>
        <v>85000</v>
      </c>
      <c r="Q36" s="198"/>
    </row>
    <row r="37" spans="1:17" s="199" customFormat="1" ht="60.75" customHeight="1">
      <c r="A37" s="71" t="s">
        <v>274</v>
      </c>
      <c r="B37" s="71" t="s">
        <v>261</v>
      </c>
      <c r="C37" s="102" t="s">
        <v>275</v>
      </c>
      <c r="D37" s="245">
        <v>90000</v>
      </c>
      <c r="E37" s="245">
        <f t="shared" si="9"/>
        <v>90000</v>
      </c>
      <c r="F37" s="245"/>
      <c r="G37" s="245"/>
      <c r="H37" s="245"/>
      <c r="I37" s="245"/>
      <c r="J37" s="245">
        <f t="shared" si="10"/>
        <v>0</v>
      </c>
      <c r="K37" s="245"/>
      <c r="L37" s="245"/>
      <c r="M37" s="245"/>
      <c r="N37" s="245"/>
      <c r="O37" s="245"/>
      <c r="P37" s="246">
        <f t="shared" si="2"/>
        <v>90000</v>
      </c>
      <c r="Q37" s="198"/>
    </row>
    <row r="38" spans="1:17" ht="57.75" customHeight="1">
      <c r="A38" s="71" t="s">
        <v>276</v>
      </c>
      <c r="B38" s="71" t="s">
        <v>261</v>
      </c>
      <c r="C38" s="102" t="s">
        <v>275</v>
      </c>
      <c r="D38" s="245">
        <v>111700</v>
      </c>
      <c r="E38" s="245">
        <f t="shared" si="9"/>
        <v>111700</v>
      </c>
      <c r="F38" s="174"/>
      <c r="G38" s="174"/>
      <c r="H38" s="174"/>
      <c r="I38" s="245"/>
      <c r="J38" s="245">
        <f t="shared" si="10"/>
        <v>0</v>
      </c>
      <c r="K38" s="174"/>
      <c r="L38" s="174"/>
      <c r="M38" s="174"/>
      <c r="N38" s="174"/>
      <c r="O38" s="174"/>
      <c r="P38" s="246">
        <f t="shared" si="2"/>
        <v>111700</v>
      </c>
      <c r="Q38" s="165"/>
    </row>
    <row r="39" spans="1:17" ht="15.75">
      <c r="A39" s="71" t="s">
        <v>277</v>
      </c>
      <c r="B39" s="71" t="s">
        <v>237</v>
      </c>
      <c r="C39" s="102" t="s">
        <v>278</v>
      </c>
      <c r="D39" s="245">
        <v>90000</v>
      </c>
      <c r="E39" s="245">
        <f t="shared" si="9"/>
        <v>90000</v>
      </c>
      <c r="F39" s="174"/>
      <c r="G39" s="174"/>
      <c r="H39" s="174"/>
      <c r="I39" s="183"/>
      <c r="J39" s="183">
        <f t="shared" si="10"/>
        <v>0</v>
      </c>
      <c r="K39" s="174"/>
      <c r="L39" s="174"/>
      <c r="M39" s="174"/>
      <c r="N39" s="174"/>
      <c r="O39" s="174"/>
      <c r="P39" s="246">
        <f t="shared" si="2"/>
        <v>90000</v>
      </c>
      <c r="Q39" s="165"/>
    </row>
    <row r="40" spans="1:17" ht="15.75">
      <c r="A40" s="71" t="s">
        <v>279</v>
      </c>
      <c r="B40" s="71" t="s">
        <v>237</v>
      </c>
      <c r="C40" s="102" t="s">
        <v>280</v>
      </c>
      <c r="D40" s="245">
        <v>1130000</v>
      </c>
      <c r="E40" s="245">
        <f t="shared" si="9"/>
        <v>1130000</v>
      </c>
      <c r="F40" s="174"/>
      <c r="G40" s="174"/>
      <c r="H40" s="174"/>
      <c r="I40" s="183"/>
      <c r="J40" s="183">
        <f t="shared" si="10"/>
        <v>0</v>
      </c>
      <c r="K40" s="174"/>
      <c r="L40" s="174"/>
      <c r="M40" s="174"/>
      <c r="N40" s="174"/>
      <c r="O40" s="174"/>
      <c r="P40" s="246">
        <f t="shared" si="2"/>
        <v>1130000</v>
      </c>
      <c r="Q40" s="165"/>
    </row>
    <row r="41" spans="1:17" ht="15.75">
      <c r="A41" s="71" t="s">
        <v>281</v>
      </c>
      <c r="B41" s="71" t="s">
        <v>237</v>
      </c>
      <c r="C41" s="102" t="s">
        <v>282</v>
      </c>
      <c r="D41" s="245">
        <v>5700000</v>
      </c>
      <c r="E41" s="245">
        <f t="shared" si="9"/>
        <v>5700000</v>
      </c>
      <c r="F41" s="174"/>
      <c r="G41" s="174"/>
      <c r="H41" s="174"/>
      <c r="I41" s="183"/>
      <c r="J41" s="183">
        <f t="shared" si="10"/>
        <v>0</v>
      </c>
      <c r="K41" s="174"/>
      <c r="L41" s="174"/>
      <c r="M41" s="174"/>
      <c r="N41" s="174"/>
      <c r="O41" s="174"/>
      <c r="P41" s="246">
        <f t="shared" si="2"/>
        <v>5700000</v>
      </c>
      <c r="Q41" s="165"/>
    </row>
    <row r="42" spans="1:17" ht="15.75">
      <c r="A42" s="71" t="s">
        <v>283</v>
      </c>
      <c r="B42" s="71" t="s">
        <v>237</v>
      </c>
      <c r="C42" s="102" t="s">
        <v>284</v>
      </c>
      <c r="D42" s="245">
        <v>600000</v>
      </c>
      <c r="E42" s="245">
        <f t="shared" si="9"/>
        <v>600000</v>
      </c>
      <c r="F42" s="174"/>
      <c r="G42" s="174"/>
      <c r="H42" s="174"/>
      <c r="I42" s="183"/>
      <c r="J42" s="183">
        <f t="shared" si="10"/>
        <v>0</v>
      </c>
      <c r="K42" s="174"/>
      <c r="L42" s="174"/>
      <c r="M42" s="174"/>
      <c r="N42" s="174"/>
      <c r="O42" s="174"/>
      <c r="P42" s="246">
        <f t="shared" si="2"/>
        <v>600000</v>
      </c>
      <c r="Q42" s="165"/>
    </row>
    <row r="43" spans="1:17" ht="15.75">
      <c r="A43" s="71" t="s">
        <v>285</v>
      </c>
      <c r="B43" s="71"/>
      <c r="C43" s="102" t="s">
        <v>286</v>
      </c>
      <c r="D43" s="245">
        <v>1300000</v>
      </c>
      <c r="E43" s="245">
        <f t="shared" si="9"/>
        <v>1300000</v>
      </c>
      <c r="F43" s="174"/>
      <c r="G43" s="174"/>
      <c r="H43" s="174"/>
      <c r="I43" s="183"/>
      <c r="J43" s="183">
        <f t="shared" si="10"/>
        <v>0</v>
      </c>
      <c r="K43" s="174"/>
      <c r="L43" s="174"/>
      <c r="M43" s="174"/>
      <c r="N43" s="174"/>
      <c r="O43" s="174"/>
      <c r="P43" s="246">
        <f t="shared" si="2"/>
        <v>1300000</v>
      </c>
      <c r="Q43" s="165"/>
    </row>
    <row r="44" spans="1:17" ht="18.75" customHeight="1">
      <c r="A44" s="71" t="s">
        <v>287</v>
      </c>
      <c r="B44" s="71" t="s">
        <v>237</v>
      </c>
      <c r="C44" s="102" t="s">
        <v>288</v>
      </c>
      <c r="D44" s="245">
        <v>85000</v>
      </c>
      <c r="E44" s="245">
        <f t="shared" si="9"/>
        <v>85000</v>
      </c>
      <c r="F44" s="174"/>
      <c r="G44" s="174"/>
      <c r="H44" s="174"/>
      <c r="I44" s="183"/>
      <c r="J44" s="183">
        <f t="shared" si="10"/>
        <v>0</v>
      </c>
      <c r="K44" s="174"/>
      <c r="L44" s="174"/>
      <c r="M44" s="174"/>
      <c r="N44" s="174"/>
      <c r="O44" s="174"/>
      <c r="P44" s="246">
        <f t="shared" si="2"/>
        <v>85000</v>
      </c>
      <c r="Q44" s="165"/>
    </row>
    <row r="45" spans="1:17" ht="19.5" customHeight="1">
      <c r="A45" s="71" t="s">
        <v>289</v>
      </c>
      <c r="B45" s="71" t="s">
        <v>237</v>
      </c>
      <c r="C45" s="102" t="s">
        <v>290</v>
      </c>
      <c r="D45" s="245">
        <v>2700000</v>
      </c>
      <c r="E45" s="245">
        <f t="shared" si="9"/>
        <v>2700000</v>
      </c>
      <c r="F45" s="174"/>
      <c r="G45" s="174"/>
      <c r="H45" s="174"/>
      <c r="I45" s="183"/>
      <c r="J45" s="183">
        <f t="shared" si="10"/>
        <v>0</v>
      </c>
      <c r="K45" s="174"/>
      <c r="L45" s="174"/>
      <c r="M45" s="174"/>
      <c r="N45" s="174"/>
      <c r="O45" s="174"/>
      <c r="P45" s="246">
        <f t="shared" si="2"/>
        <v>2700000</v>
      </c>
      <c r="Q45" s="165"/>
    </row>
    <row r="46" spans="1:17" ht="25.5">
      <c r="A46" s="71" t="s">
        <v>291</v>
      </c>
      <c r="B46" s="71" t="s">
        <v>131</v>
      </c>
      <c r="C46" s="102" t="s">
        <v>292</v>
      </c>
      <c r="D46" s="245">
        <v>1200000</v>
      </c>
      <c r="E46" s="245">
        <f t="shared" si="9"/>
        <v>1200000</v>
      </c>
      <c r="F46" s="174"/>
      <c r="G46" s="174"/>
      <c r="H46" s="174"/>
      <c r="I46" s="183"/>
      <c r="J46" s="183">
        <f t="shared" si="10"/>
        <v>0</v>
      </c>
      <c r="K46" s="174"/>
      <c r="L46" s="174"/>
      <c r="M46" s="174"/>
      <c r="N46" s="174"/>
      <c r="O46" s="174"/>
      <c r="P46" s="246">
        <f t="shared" si="2"/>
        <v>1200000</v>
      </c>
      <c r="Q46" s="165"/>
    </row>
    <row r="47" spans="1:17" ht="25.5">
      <c r="A47" s="71" t="s">
        <v>293</v>
      </c>
      <c r="B47" s="71" t="s">
        <v>131</v>
      </c>
      <c r="C47" s="102" t="s">
        <v>294</v>
      </c>
      <c r="D47" s="245">
        <v>1171000</v>
      </c>
      <c r="E47" s="245">
        <f t="shared" si="9"/>
        <v>1171000</v>
      </c>
      <c r="F47" s="174"/>
      <c r="G47" s="174"/>
      <c r="H47" s="174"/>
      <c r="I47" s="183"/>
      <c r="J47" s="183">
        <f t="shared" si="10"/>
        <v>0</v>
      </c>
      <c r="K47" s="174"/>
      <c r="L47" s="174"/>
      <c r="M47" s="174"/>
      <c r="N47" s="174"/>
      <c r="O47" s="174"/>
      <c r="P47" s="246">
        <f t="shared" si="2"/>
        <v>1171000</v>
      </c>
      <c r="Q47" s="165"/>
    </row>
    <row r="48" spans="1:17" ht="15.75">
      <c r="A48" s="71" t="s">
        <v>153</v>
      </c>
      <c r="B48" s="200"/>
      <c r="C48" s="102" t="s">
        <v>172</v>
      </c>
      <c r="D48" s="245">
        <v>90322</v>
      </c>
      <c r="E48" s="245">
        <f t="shared" si="9"/>
        <v>90322</v>
      </c>
      <c r="F48" s="174"/>
      <c r="G48" s="174"/>
      <c r="H48" s="174"/>
      <c r="I48" s="183"/>
      <c r="J48" s="183">
        <f t="shared" si="10"/>
        <v>0</v>
      </c>
      <c r="K48" s="174"/>
      <c r="L48" s="174"/>
      <c r="M48" s="174"/>
      <c r="N48" s="174"/>
      <c r="O48" s="174"/>
      <c r="P48" s="246">
        <f t="shared" si="2"/>
        <v>90322</v>
      </c>
      <c r="Q48" s="165"/>
    </row>
    <row r="49" spans="1:17" ht="15.75">
      <c r="A49" s="71" t="s">
        <v>472</v>
      </c>
      <c r="B49" s="200"/>
      <c r="C49" s="233" t="s">
        <v>473</v>
      </c>
      <c r="D49" s="245">
        <v>171000</v>
      </c>
      <c r="E49" s="245">
        <f t="shared" si="9"/>
        <v>171000</v>
      </c>
      <c r="F49" s="174"/>
      <c r="G49" s="174"/>
      <c r="H49" s="174"/>
      <c r="I49" s="183"/>
      <c r="J49" s="183"/>
      <c r="K49" s="174"/>
      <c r="L49" s="174"/>
      <c r="M49" s="174"/>
      <c r="N49" s="174"/>
      <c r="O49" s="174"/>
      <c r="P49" s="246"/>
      <c r="Q49" s="165"/>
    </row>
    <row r="50" spans="1:17" ht="15.75">
      <c r="A50" s="71" t="s">
        <v>295</v>
      </c>
      <c r="B50" s="200"/>
      <c r="C50" s="102" t="s">
        <v>296</v>
      </c>
      <c r="D50" s="245">
        <v>8200</v>
      </c>
      <c r="E50" s="245">
        <f t="shared" si="9"/>
        <v>8200</v>
      </c>
      <c r="F50" s="174"/>
      <c r="G50" s="174"/>
      <c r="H50" s="174"/>
      <c r="I50" s="183"/>
      <c r="J50" s="183">
        <f t="shared" si="10"/>
        <v>0</v>
      </c>
      <c r="K50" s="174"/>
      <c r="L50" s="174"/>
      <c r="M50" s="174"/>
      <c r="N50" s="174"/>
      <c r="O50" s="174"/>
      <c r="P50" s="246">
        <f t="shared" si="2"/>
        <v>8200</v>
      </c>
      <c r="Q50" s="165"/>
    </row>
    <row r="51" spans="1:17" ht="15.75">
      <c r="A51" s="71" t="s">
        <v>155</v>
      </c>
      <c r="B51" s="200"/>
      <c r="C51" s="89" t="s">
        <v>157</v>
      </c>
      <c r="D51" s="245">
        <v>5000</v>
      </c>
      <c r="E51" s="245">
        <f t="shared" si="9"/>
        <v>5000</v>
      </c>
      <c r="F51" s="174"/>
      <c r="G51" s="174"/>
      <c r="H51" s="174"/>
      <c r="I51" s="183"/>
      <c r="J51" s="183">
        <f t="shared" si="10"/>
        <v>0</v>
      </c>
      <c r="K51" s="174"/>
      <c r="L51" s="174"/>
      <c r="M51" s="174"/>
      <c r="N51" s="174"/>
      <c r="O51" s="174"/>
      <c r="P51" s="246">
        <f t="shared" si="2"/>
        <v>5000</v>
      </c>
      <c r="Q51" s="165"/>
    </row>
    <row r="52" spans="1:17" ht="23.25" customHeight="1">
      <c r="A52" s="71" t="s">
        <v>186</v>
      </c>
      <c r="B52" s="200"/>
      <c r="C52" s="89" t="s">
        <v>187</v>
      </c>
      <c r="D52" s="245">
        <v>214586</v>
      </c>
      <c r="E52" s="245">
        <f t="shared" si="9"/>
        <v>214586</v>
      </c>
      <c r="F52" s="174">
        <v>141716</v>
      </c>
      <c r="G52" s="174">
        <v>8950</v>
      </c>
      <c r="H52" s="174"/>
      <c r="I52" s="183"/>
      <c r="J52" s="183">
        <f t="shared" si="10"/>
        <v>0</v>
      </c>
      <c r="K52" s="174"/>
      <c r="L52" s="174"/>
      <c r="M52" s="174"/>
      <c r="N52" s="174"/>
      <c r="O52" s="174"/>
      <c r="P52" s="246">
        <f t="shared" si="2"/>
        <v>214586</v>
      </c>
      <c r="Q52" s="165"/>
    </row>
    <row r="53" spans="1:17" ht="20.25" customHeight="1">
      <c r="A53" s="71" t="s">
        <v>188</v>
      </c>
      <c r="B53" s="200"/>
      <c r="C53" s="89" t="s">
        <v>189</v>
      </c>
      <c r="D53" s="245">
        <v>5000</v>
      </c>
      <c r="E53" s="245">
        <f t="shared" si="9"/>
        <v>5000</v>
      </c>
      <c r="F53" s="174"/>
      <c r="G53" s="174"/>
      <c r="H53" s="174"/>
      <c r="I53" s="183"/>
      <c r="J53" s="183">
        <f t="shared" si="10"/>
        <v>0</v>
      </c>
      <c r="K53" s="174"/>
      <c r="L53" s="174"/>
      <c r="M53" s="174"/>
      <c r="N53" s="174"/>
      <c r="O53" s="174"/>
      <c r="P53" s="246">
        <f t="shared" si="2"/>
        <v>5000</v>
      </c>
      <c r="Q53" s="165"/>
    </row>
    <row r="54" spans="1:17" ht="20.25" customHeight="1">
      <c r="A54" s="71" t="s">
        <v>190</v>
      </c>
      <c r="B54" s="200"/>
      <c r="C54" s="89" t="s">
        <v>191</v>
      </c>
      <c r="D54" s="245">
        <v>5000</v>
      </c>
      <c r="E54" s="245">
        <f t="shared" si="9"/>
        <v>5000</v>
      </c>
      <c r="F54" s="174"/>
      <c r="G54" s="174"/>
      <c r="H54" s="174"/>
      <c r="I54" s="183"/>
      <c r="J54" s="183">
        <f t="shared" si="10"/>
        <v>0</v>
      </c>
      <c r="K54" s="174"/>
      <c r="L54" s="174"/>
      <c r="M54" s="174"/>
      <c r="N54" s="174"/>
      <c r="O54" s="174"/>
      <c r="P54" s="246">
        <f t="shared" si="2"/>
        <v>5000</v>
      </c>
      <c r="Q54" s="165"/>
    </row>
    <row r="55" spans="1:17" ht="30" customHeight="1">
      <c r="A55" s="71" t="s">
        <v>192</v>
      </c>
      <c r="B55" s="200"/>
      <c r="C55" s="101" t="s">
        <v>227</v>
      </c>
      <c r="D55" s="245">
        <v>3000</v>
      </c>
      <c r="E55" s="245">
        <f t="shared" si="9"/>
        <v>3000</v>
      </c>
      <c r="F55" s="174"/>
      <c r="G55" s="174"/>
      <c r="H55" s="174"/>
      <c r="I55" s="183"/>
      <c r="J55" s="183">
        <f t="shared" si="10"/>
        <v>0</v>
      </c>
      <c r="K55" s="174"/>
      <c r="L55" s="174"/>
      <c r="M55" s="174"/>
      <c r="N55" s="174"/>
      <c r="O55" s="174"/>
      <c r="P55" s="246">
        <f t="shared" si="2"/>
        <v>3000</v>
      </c>
      <c r="Q55" s="165"/>
    </row>
    <row r="56" spans="1:17" ht="17.25" customHeight="1">
      <c r="A56" s="171" t="s">
        <v>440</v>
      </c>
      <c r="B56" s="172" t="s">
        <v>438</v>
      </c>
      <c r="C56" s="173" t="s">
        <v>441</v>
      </c>
      <c r="D56" s="245">
        <v>4000</v>
      </c>
      <c r="E56" s="245">
        <f t="shared" si="9"/>
        <v>4000</v>
      </c>
      <c r="F56" s="174"/>
      <c r="G56" s="174"/>
      <c r="H56" s="174"/>
      <c r="I56" s="183"/>
      <c r="J56" s="183">
        <f t="shared" si="10"/>
        <v>0</v>
      </c>
      <c r="K56" s="174"/>
      <c r="L56" s="174"/>
      <c r="M56" s="174"/>
      <c r="N56" s="174"/>
      <c r="O56" s="174"/>
      <c r="P56" s="246">
        <f t="shared" si="2"/>
        <v>4000</v>
      </c>
      <c r="Q56" s="165"/>
    </row>
    <row r="57" spans="1:17" ht="39" customHeight="1" hidden="1">
      <c r="A57" s="171" t="s">
        <v>442</v>
      </c>
      <c r="B57" s="172" t="s">
        <v>438</v>
      </c>
      <c r="C57" s="173" t="s">
        <v>443</v>
      </c>
      <c r="D57" s="245"/>
      <c r="E57" s="245">
        <f t="shared" si="9"/>
        <v>0</v>
      </c>
      <c r="F57" s="174"/>
      <c r="G57" s="174"/>
      <c r="H57" s="174"/>
      <c r="I57" s="183"/>
      <c r="J57" s="183">
        <f t="shared" si="10"/>
        <v>0</v>
      </c>
      <c r="K57" s="174"/>
      <c r="L57" s="174"/>
      <c r="M57" s="174"/>
      <c r="N57" s="174"/>
      <c r="O57" s="174"/>
      <c r="P57" s="246">
        <f t="shared" si="2"/>
        <v>0</v>
      </c>
      <c r="Q57" s="165"/>
    </row>
    <row r="58" spans="1:17" ht="33" customHeight="1">
      <c r="A58" s="171" t="s">
        <v>455</v>
      </c>
      <c r="B58" s="172" t="s">
        <v>437</v>
      </c>
      <c r="C58" s="102" t="s">
        <v>299</v>
      </c>
      <c r="D58" s="245">
        <v>2775833</v>
      </c>
      <c r="E58" s="245">
        <f t="shared" si="9"/>
        <v>2775833</v>
      </c>
      <c r="F58" s="174">
        <v>1814200</v>
      </c>
      <c r="G58" s="174">
        <v>252733</v>
      </c>
      <c r="H58" s="174"/>
      <c r="I58" s="245">
        <v>298000</v>
      </c>
      <c r="J58" s="245">
        <f t="shared" si="10"/>
        <v>292000</v>
      </c>
      <c r="K58" s="174">
        <v>22000</v>
      </c>
      <c r="L58" s="174"/>
      <c r="M58" s="174">
        <v>6000</v>
      </c>
      <c r="N58" s="174"/>
      <c r="O58" s="174"/>
      <c r="P58" s="246">
        <f t="shared" si="2"/>
        <v>3073833</v>
      </c>
      <c r="Q58" s="165"/>
    </row>
    <row r="59" spans="1:17" ht="39" customHeight="1">
      <c r="A59" s="171" t="s">
        <v>456</v>
      </c>
      <c r="B59" s="172"/>
      <c r="C59" s="102" t="s">
        <v>302</v>
      </c>
      <c r="D59" s="245">
        <v>78000</v>
      </c>
      <c r="E59" s="245">
        <f t="shared" si="9"/>
        <v>78000</v>
      </c>
      <c r="F59" s="174"/>
      <c r="G59" s="174"/>
      <c r="H59" s="174"/>
      <c r="I59" s="183"/>
      <c r="J59" s="183">
        <f t="shared" si="10"/>
        <v>0</v>
      </c>
      <c r="K59" s="174"/>
      <c r="L59" s="174"/>
      <c r="M59" s="174"/>
      <c r="N59" s="174"/>
      <c r="O59" s="174"/>
      <c r="P59" s="246">
        <f t="shared" si="2"/>
        <v>78000</v>
      </c>
      <c r="Q59" s="165"/>
    </row>
    <row r="60" spans="1:17" ht="18.75" customHeight="1">
      <c r="A60" s="171" t="s">
        <v>444</v>
      </c>
      <c r="B60" s="172" t="s">
        <v>445</v>
      </c>
      <c r="C60" s="173" t="s">
        <v>19</v>
      </c>
      <c r="D60" s="245">
        <v>34000</v>
      </c>
      <c r="E60" s="245">
        <f t="shared" si="9"/>
        <v>34000</v>
      </c>
      <c r="F60" s="174"/>
      <c r="G60" s="174"/>
      <c r="H60" s="174"/>
      <c r="I60" s="183"/>
      <c r="J60" s="183">
        <f t="shared" si="10"/>
        <v>0</v>
      </c>
      <c r="K60" s="174"/>
      <c r="L60" s="174"/>
      <c r="M60" s="174"/>
      <c r="N60" s="174"/>
      <c r="O60" s="174"/>
      <c r="P60" s="246">
        <f t="shared" si="2"/>
        <v>34000</v>
      </c>
      <c r="Q60" s="165"/>
    </row>
    <row r="61" spans="1:17" ht="15.75" customHeight="1">
      <c r="A61" s="171" t="s">
        <v>457</v>
      </c>
      <c r="B61" s="172" t="s">
        <v>437</v>
      </c>
      <c r="C61" s="102" t="s">
        <v>304</v>
      </c>
      <c r="D61" s="245">
        <v>2550000</v>
      </c>
      <c r="E61" s="245">
        <f t="shared" si="9"/>
        <v>2550000</v>
      </c>
      <c r="F61" s="174"/>
      <c r="G61" s="174"/>
      <c r="H61" s="174"/>
      <c r="I61" s="183"/>
      <c r="J61" s="183">
        <f t="shared" si="10"/>
        <v>0</v>
      </c>
      <c r="K61" s="174"/>
      <c r="L61" s="174"/>
      <c r="M61" s="174"/>
      <c r="N61" s="174"/>
      <c r="O61" s="174"/>
      <c r="P61" s="246">
        <f t="shared" si="2"/>
        <v>2550000</v>
      </c>
      <c r="Q61" s="165"/>
    </row>
    <row r="62" spans="1:17" ht="15.75">
      <c r="A62" s="175" t="s">
        <v>20</v>
      </c>
      <c r="B62" s="176" t="s">
        <v>420</v>
      </c>
      <c r="C62" s="169" t="s">
        <v>21</v>
      </c>
      <c r="D62" s="170">
        <f>SUM(D63:D65)</f>
        <v>2462182</v>
      </c>
      <c r="E62" s="170">
        <f aca="true" t="shared" si="11" ref="E62:O62">SUM(E63:E65)</f>
        <v>2462182</v>
      </c>
      <c r="F62" s="170">
        <f t="shared" si="11"/>
        <v>1288334</v>
      </c>
      <c r="G62" s="170">
        <f t="shared" si="11"/>
        <v>661182</v>
      </c>
      <c r="H62" s="170">
        <f t="shared" si="11"/>
        <v>0</v>
      </c>
      <c r="I62" s="170">
        <f t="shared" si="11"/>
        <v>120300</v>
      </c>
      <c r="J62" s="170">
        <f t="shared" si="11"/>
        <v>75300</v>
      </c>
      <c r="K62" s="170">
        <f t="shared" si="11"/>
        <v>1840</v>
      </c>
      <c r="L62" s="170">
        <f t="shared" si="11"/>
        <v>0</v>
      </c>
      <c r="M62" s="170">
        <f t="shared" si="11"/>
        <v>45000</v>
      </c>
      <c r="N62" s="170">
        <f t="shared" si="11"/>
        <v>25000</v>
      </c>
      <c r="O62" s="170">
        <f t="shared" si="11"/>
        <v>25000</v>
      </c>
      <c r="P62" s="170">
        <f t="shared" si="2"/>
        <v>2582482</v>
      </c>
      <c r="Q62" s="165"/>
    </row>
    <row r="63" spans="1:17" ht="15">
      <c r="A63" s="171" t="s">
        <v>23</v>
      </c>
      <c r="B63" s="177" t="s">
        <v>310</v>
      </c>
      <c r="C63" s="173" t="s">
        <v>24</v>
      </c>
      <c r="D63" s="245">
        <v>1312099</v>
      </c>
      <c r="E63" s="174">
        <f>D63-H63</f>
        <v>1312099</v>
      </c>
      <c r="F63" s="174">
        <v>847425</v>
      </c>
      <c r="G63" s="174">
        <v>135824</v>
      </c>
      <c r="H63" s="174"/>
      <c r="I63" s="245">
        <v>25300</v>
      </c>
      <c r="J63" s="174">
        <f>I63-M63</f>
        <v>300</v>
      </c>
      <c r="K63" s="174"/>
      <c r="L63" s="174"/>
      <c r="M63" s="174">
        <v>25000</v>
      </c>
      <c r="N63" s="174">
        <v>25000</v>
      </c>
      <c r="O63" s="174">
        <v>25000</v>
      </c>
      <c r="P63" s="246">
        <f t="shared" si="2"/>
        <v>1337399</v>
      </c>
      <c r="Q63" s="165"/>
    </row>
    <row r="64" spans="1:17" ht="18.75" customHeight="1">
      <c r="A64" s="171" t="s">
        <v>458</v>
      </c>
      <c r="B64" s="172" t="s">
        <v>310</v>
      </c>
      <c r="C64" s="102" t="s">
        <v>314</v>
      </c>
      <c r="D64" s="245">
        <v>985330</v>
      </c>
      <c r="E64" s="174">
        <f>D64-H64</f>
        <v>985330</v>
      </c>
      <c r="F64" s="174">
        <v>331809</v>
      </c>
      <c r="G64" s="174">
        <v>525358</v>
      </c>
      <c r="H64" s="174"/>
      <c r="I64" s="245">
        <v>95000</v>
      </c>
      <c r="J64" s="174">
        <f>I64-M64</f>
        <v>75000</v>
      </c>
      <c r="K64" s="174">
        <v>1840</v>
      </c>
      <c r="L64" s="174"/>
      <c r="M64" s="174">
        <v>20000</v>
      </c>
      <c r="N64" s="174"/>
      <c r="O64" s="174"/>
      <c r="P64" s="246">
        <f t="shared" si="2"/>
        <v>1080330</v>
      </c>
      <c r="Q64" s="165"/>
    </row>
    <row r="65" spans="1:17" ht="15.75">
      <c r="A65" s="171" t="s">
        <v>25</v>
      </c>
      <c r="B65" s="172" t="s">
        <v>22</v>
      </c>
      <c r="C65" s="173" t="s">
        <v>26</v>
      </c>
      <c r="D65" s="245">
        <v>164753</v>
      </c>
      <c r="E65" s="174">
        <f>D65-H65</f>
        <v>164753</v>
      </c>
      <c r="F65" s="174">
        <v>109100</v>
      </c>
      <c r="G65" s="174"/>
      <c r="H65" s="174"/>
      <c r="I65" s="183"/>
      <c r="J65" s="174">
        <f>I65-M65</f>
        <v>0</v>
      </c>
      <c r="K65" s="174"/>
      <c r="L65" s="174"/>
      <c r="M65" s="174"/>
      <c r="N65" s="174"/>
      <c r="O65" s="174"/>
      <c r="P65" s="246">
        <f t="shared" si="2"/>
        <v>164753</v>
      </c>
      <c r="Q65" s="165"/>
    </row>
    <row r="66" spans="1:17" ht="15.75">
      <c r="A66" s="175" t="s">
        <v>27</v>
      </c>
      <c r="B66" s="176" t="s">
        <v>420</v>
      </c>
      <c r="C66" s="169" t="s">
        <v>28</v>
      </c>
      <c r="D66" s="170">
        <f>D67</f>
        <v>20000</v>
      </c>
      <c r="E66" s="170">
        <f aca="true" t="shared" si="12" ref="E66:O66">E67</f>
        <v>20000</v>
      </c>
      <c r="F66" s="170">
        <f t="shared" si="12"/>
        <v>0</v>
      </c>
      <c r="G66" s="170">
        <f t="shared" si="12"/>
        <v>0</v>
      </c>
      <c r="H66" s="170">
        <f t="shared" si="12"/>
        <v>0</v>
      </c>
      <c r="I66" s="170">
        <f t="shared" si="12"/>
        <v>0</v>
      </c>
      <c r="J66" s="170">
        <f t="shared" si="12"/>
        <v>0</v>
      </c>
      <c r="K66" s="170">
        <f t="shared" si="12"/>
        <v>0</v>
      </c>
      <c r="L66" s="170">
        <f t="shared" si="12"/>
        <v>0</v>
      </c>
      <c r="M66" s="170">
        <f t="shared" si="12"/>
        <v>0</v>
      </c>
      <c r="N66" s="170">
        <f t="shared" si="12"/>
        <v>0</v>
      </c>
      <c r="O66" s="170">
        <f t="shared" si="12"/>
        <v>0</v>
      </c>
      <c r="P66" s="170">
        <f t="shared" si="2"/>
        <v>20000</v>
      </c>
      <c r="Q66" s="165"/>
    </row>
    <row r="67" spans="1:17" ht="15.75">
      <c r="A67" s="171" t="s">
        <v>29</v>
      </c>
      <c r="B67" s="172" t="s">
        <v>238</v>
      </c>
      <c r="C67" s="173" t="s">
        <v>30</v>
      </c>
      <c r="D67" s="245">
        <v>20000</v>
      </c>
      <c r="E67" s="174">
        <f>D67-H67</f>
        <v>20000</v>
      </c>
      <c r="F67" s="174"/>
      <c r="G67" s="174"/>
      <c r="H67" s="174"/>
      <c r="I67" s="183"/>
      <c r="J67" s="174">
        <f>I67-M67</f>
        <v>0</v>
      </c>
      <c r="K67" s="174"/>
      <c r="L67" s="174"/>
      <c r="M67" s="174"/>
      <c r="N67" s="174"/>
      <c r="O67" s="174"/>
      <c r="P67" s="246">
        <f t="shared" si="2"/>
        <v>20000</v>
      </c>
      <c r="Q67" s="165"/>
    </row>
    <row r="68" spans="1:17" ht="15.75">
      <c r="A68" s="175" t="s">
        <v>31</v>
      </c>
      <c r="B68" s="176" t="s">
        <v>420</v>
      </c>
      <c r="C68" s="169" t="s">
        <v>32</v>
      </c>
      <c r="D68" s="170">
        <f>D69</f>
        <v>30000</v>
      </c>
      <c r="E68" s="170">
        <f aca="true" t="shared" si="13" ref="E68:O68">E69</f>
        <v>30000</v>
      </c>
      <c r="F68" s="170">
        <f t="shared" si="13"/>
        <v>0</v>
      </c>
      <c r="G68" s="170">
        <f t="shared" si="13"/>
        <v>0</v>
      </c>
      <c r="H68" s="170">
        <f t="shared" si="13"/>
        <v>0</v>
      </c>
      <c r="I68" s="170">
        <f t="shared" si="13"/>
        <v>0</v>
      </c>
      <c r="J68" s="170">
        <f t="shared" si="13"/>
        <v>0</v>
      </c>
      <c r="K68" s="170">
        <f t="shared" si="13"/>
        <v>0</v>
      </c>
      <c r="L68" s="170">
        <f t="shared" si="13"/>
        <v>0</v>
      </c>
      <c r="M68" s="170">
        <f t="shared" si="13"/>
        <v>0</v>
      </c>
      <c r="N68" s="170">
        <f t="shared" si="13"/>
        <v>0</v>
      </c>
      <c r="O68" s="170">
        <f t="shared" si="13"/>
        <v>0</v>
      </c>
      <c r="P68" s="170">
        <f t="shared" si="2"/>
        <v>30000</v>
      </c>
      <c r="Q68" s="165"/>
    </row>
    <row r="69" spans="1:17" ht="15" customHeight="1">
      <c r="A69" s="171" t="s">
        <v>33</v>
      </c>
      <c r="B69" s="172" t="s">
        <v>34</v>
      </c>
      <c r="C69" s="173" t="s">
        <v>35</v>
      </c>
      <c r="D69" s="245">
        <v>30000</v>
      </c>
      <c r="E69" s="174">
        <f>D69-H69</f>
        <v>30000</v>
      </c>
      <c r="F69" s="174"/>
      <c r="G69" s="174"/>
      <c r="H69" s="174"/>
      <c r="I69" s="183"/>
      <c r="J69" s="174">
        <f>I69-M69</f>
        <v>0</v>
      </c>
      <c r="K69" s="174"/>
      <c r="L69" s="174"/>
      <c r="M69" s="174"/>
      <c r="N69" s="174"/>
      <c r="O69" s="174"/>
      <c r="P69" s="246">
        <f t="shared" si="2"/>
        <v>30000</v>
      </c>
      <c r="Q69" s="165"/>
    </row>
    <row r="70" spans="1:17" ht="15.75">
      <c r="A70" s="175" t="s">
        <v>36</v>
      </c>
      <c r="B70" s="176" t="s">
        <v>420</v>
      </c>
      <c r="C70" s="169" t="s">
        <v>37</v>
      </c>
      <c r="D70" s="170">
        <f>D71+D73+D74</f>
        <v>0</v>
      </c>
      <c r="E70" s="170">
        <f aca="true" t="shared" si="14" ref="E70:O70">E71+E73+E74</f>
        <v>0</v>
      </c>
      <c r="F70" s="170">
        <f t="shared" si="14"/>
        <v>0</v>
      </c>
      <c r="G70" s="170">
        <f t="shared" si="14"/>
        <v>0</v>
      </c>
      <c r="H70" s="170">
        <f t="shared" si="14"/>
        <v>0</v>
      </c>
      <c r="I70" s="170">
        <f>I71+I73+I74+I72</f>
        <v>30000</v>
      </c>
      <c r="J70" s="170">
        <f t="shared" si="14"/>
        <v>0</v>
      </c>
      <c r="K70" s="170">
        <f t="shared" si="14"/>
        <v>0</v>
      </c>
      <c r="L70" s="170">
        <f t="shared" si="14"/>
        <v>0</v>
      </c>
      <c r="M70" s="170">
        <f>M71+M73+M74+M72</f>
        <v>30000</v>
      </c>
      <c r="N70" s="170">
        <f>N71+N73+N74+N72</f>
        <v>30000</v>
      </c>
      <c r="O70" s="170">
        <f t="shared" si="14"/>
        <v>14400</v>
      </c>
      <c r="P70" s="170">
        <f t="shared" si="2"/>
        <v>30000</v>
      </c>
      <c r="Q70" s="165"/>
    </row>
    <row r="71" spans="1:17" ht="15.75" hidden="1">
      <c r="A71" s="171" t="s">
        <v>38</v>
      </c>
      <c r="B71" s="172" t="s">
        <v>39</v>
      </c>
      <c r="C71" s="173" t="s">
        <v>40</v>
      </c>
      <c r="D71" s="183"/>
      <c r="E71" s="174">
        <f>D71-H71</f>
        <v>0</v>
      </c>
      <c r="F71" s="174"/>
      <c r="G71" s="174"/>
      <c r="H71" s="174"/>
      <c r="I71" s="183"/>
      <c r="J71" s="174">
        <f>I71-M71</f>
        <v>0</v>
      </c>
      <c r="K71" s="174"/>
      <c r="L71" s="174"/>
      <c r="M71" s="174"/>
      <c r="N71" s="174"/>
      <c r="O71" s="174"/>
      <c r="P71" s="246">
        <f t="shared" si="2"/>
        <v>0</v>
      </c>
      <c r="Q71" s="165"/>
    </row>
    <row r="72" spans="1:17" ht="15.75">
      <c r="A72" s="171">
        <v>150101</v>
      </c>
      <c r="B72" s="172"/>
      <c r="C72" s="173" t="s">
        <v>40</v>
      </c>
      <c r="D72" s="183"/>
      <c r="E72" s="174"/>
      <c r="F72" s="174"/>
      <c r="G72" s="174"/>
      <c r="H72" s="174"/>
      <c r="I72" s="183">
        <v>15600</v>
      </c>
      <c r="J72" s="174"/>
      <c r="K72" s="174"/>
      <c r="L72" s="174"/>
      <c r="M72" s="174">
        <v>15600</v>
      </c>
      <c r="N72" s="174">
        <v>15600</v>
      </c>
      <c r="O72" s="174"/>
      <c r="P72" s="246">
        <f t="shared" si="2"/>
        <v>15600</v>
      </c>
      <c r="Q72" s="165"/>
    </row>
    <row r="73" spans="1:17" ht="15.75">
      <c r="A73" s="171" t="s">
        <v>459</v>
      </c>
      <c r="B73" s="172" t="s">
        <v>41</v>
      </c>
      <c r="C73" s="173" t="s">
        <v>148</v>
      </c>
      <c r="D73" s="183"/>
      <c r="E73" s="174">
        <f>D73-H73</f>
        <v>0</v>
      </c>
      <c r="F73" s="174"/>
      <c r="G73" s="174"/>
      <c r="H73" s="174"/>
      <c r="I73" s="245">
        <v>14400</v>
      </c>
      <c r="J73" s="174">
        <f>I73-M73</f>
        <v>0</v>
      </c>
      <c r="K73" s="174"/>
      <c r="L73" s="174"/>
      <c r="M73" s="174">
        <v>14400</v>
      </c>
      <c r="N73" s="174">
        <v>14400</v>
      </c>
      <c r="O73" s="174">
        <v>14400</v>
      </c>
      <c r="P73" s="246">
        <f t="shared" si="2"/>
        <v>14400</v>
      </c>
      <c r="Q73" s="165"/>
    </row>
    <row r="74" spans="1:17" ht="15.75" hidden="1">
      <c r="A74" s="171">
        <v>150122</v>
      </c>
      <c r="B74" s="172"/>
      <c r="C74" s="173" t="s">
        <v>460</v>
      </c>
      <c r="D74" s="183"/>
      <c r="E74" s="174">
        <f>D74-H74</f>
        <v>0</v>
      </c>
      <c r="F74" s="174"/>
      <c r="G74" s="174"/>
      <c r="H74" s="174"/>
      <c r="I74" s="183"/>
      <c r="J74" s="174">
        <f>I74-M74</f>
        <v>0</v>
      </c>
      <c r="K74" s="174"/>
      <c r="L74" s="174"/>
      <c r="M74" s="174"/>
      <c r="N74" s="174"/>
      <c r="O74" s="174"/>
      <c r="P74" s="246"/>
      <c r="Q74" s="165"/>
    </row>
    <row r="75" spans="1:17" s="100" customFormat="1" ht="15.75">
      <c r="A75" s="175" t="s">
        <v>49</v>
      </c>
      <c r="B75" s="176" t="s">
        <v>420</v>
      </c>
      <c r="C75" s="247" t="s">
        <v>50</v>
      </c>
      <c r="D75" s="170">
        <f>D76</f>
        <v>22200</v>
      </c>
      <c r="E75" s="170">
        <f aca="true" t="shared" si="15" ref="E75:O75">E76</f>
        <v>22200</v>
      </c>
      <c r="F75" s="170">
        <f t="shared" si="15"/>
        <v>0</v>
      </c>
      <c r="G75" s="170">
        <f t="shared" si="15"/>
        <v>0</v>
      </c>
      <c r="H75" s="170">
        <f t="shared" si="15"/>
        <v>0</v>
      </c>
      <c r="I75" s="170">
        <f t="shared" si="15"/>
        <v>0</v>
      </c>
      <c r="J75" s="170">
        <f t="shared" si="15"/>
        <v>0</v>
      </c>
      <c r="K75" s="170">
        <f t="shared" si="15"/>
        <v>0</v>
      </c>
      <c r="L75" s="170">
        <f t="shared" si="15"/>
        <v>0</v>
      </c>
      <c r="M75" s="170">
        <f t="shared" si="15"/>
        <v>0</v>
      </c>
      <c r="N75" s="170">
        <f t="shared" si="15"/>
        <v>0</v>
      </c>
      <c r="O75" s="170">
        <f t="shared" si="15"/>
        <v>0</v>
      </c>
      <c r="P75" s="170">
        <f t="shared" si="2"/>
        <v>22200</v>
      </c>
      <c r="Q75" s="248"/>
    </row>
    <row r="76" spans="1:17" ht="30" customHeight="1">
      <c r="A76" s="171">
        <v>160903</v>
      </c>
      <c r="B76" s="172"/>
      <c r="C76" s="104" t="s">
        <v>175</v>
      </c>
      <c r="D76" s="245">
        <v>22200</v>
      </c>
      <c r="E76" s="174">
        <f>D76-H76</f>
        <v>22200</v>
      </c>
      <c r="F76" s="174"/>
      <c r="G76" s="174"/>
      <c r="H76" s="174"/>
      <c r="I76" s="183"/>
      <c r="J76" s="174">
        <f>I76-M76</f>
        <v>0</v>
      </c>
      <c r="K76" s="174"/>
      <c r="L76" s="174"/>
      <c r="M76" s="174"/>
      <c r="N76" s="174"/>
      <c r="O76" s="174"/>
      <c r="P76" s="246">
        <f t="shared" si="2"/>
        <v>22200</v>
      </c>
      <c r="Q76" s="165"/>
    </row>
    <row r="77" spans="1:17" ht="25.5">
      <c r="A77" s="175" t="s">
        <v>461</v>
      </c>
      <c r="B77" s="201"/>
      <c r="C77" s="202" t="s">
        <v>346</v>
      </c>
      <c r="D77" s="170">
        <f>D78+D79</f>
        <v>337000</v>
      </c>
      <c r="E77" s="170">
        <f aca="true" t="shared" si="16" ref="E77:O77">E78+E79</f>
        <v>337000</v>
      </c>
      <c r="F77" s="170">
        <f t="shared" si="16"/>
        <v>0</v>
      </c>
      <c r="G77" s="170">
        <f t="shared" si="16"/>
        <v>0</v>
      </c>
      <c r="H77" s="170">
        <f t="shared" si="16"/>
        <v>0</v>
      </c>
      <c r="I77" s="170">
        <f t="shared" si="16"/>
        <v>0</v>
      </c>
      <c r="J77" s="170">
        <f t="shared" si="16"/>
        <v>0</v>
      </c>
      <c r="K77" s="170">
        <f t="shared" si="16"/>
        <v>0</v>
      </c>
      <c r="L77" s="170">
        <f t="shared" si="16"/>
        <v>0</v>
      </c>
      <c r="M77" s="170">
        <f t="shared" si="16"/>
        <v>0</v>
      </c>
      <c r="N77" s="170">
        <f t="shared" si="16"/>
        <v>0</v>
      </c>
      <c r="O77" s="170">
        <f t="shared" si="16"/>
        <v>0</v>
      </c>
      <c r="P77" s="170">
        <f t="shared" si="2"/>
        <v>337000</v>
      </c>
      <c r="Q77" s="165"/>
    </row>
    <row r="78" spans="1:17" ht="32.25" customHeight="1">
      <c r="A78" s="71" t="s">
        <v>305</v>
      </c>
      <c r="B78" s="172"/>
      <c r="C78" s="102" t="s">
        <v>306</v>
      </c>
      <c r="D78" s="245">
        <v>292000</v>
      </c>
      <c r="E78" s="174">
        <f>D78-H78</f>
        <v>292000</v>
      </c>
      <c r="F78" s="174"/>
      <c r="G78" s="174"/>
      <c r="H78" s="174"/>
      <c r="I78" s="183"/>
      <c r="J78" s="174">
        <f>I78-M78</f>
        <v>0</v>
      </c>
      <c r="K78" s="174"/>
      <c r="L78" s="174"/>
      <c r="M78" s="174"/>
      <c r="N78" s="174"/>
      <c r="O78" s="174"/>
      <c r="P78" s="246">
        <f t="shared" si="2"/>
        <v>292000</v>
      </c>
      <c r="Q78" s="165"/>
    </row>
    <row r="79" spans="1:17" ht="30.75" customHeight="1">
      <c r="A79" s="71" t="s">
        <v>307</v>
      </c>
      <c r="B79" s="172"/>
      <c r="C79" s="102" t="s">
        <v>308</v>
      </c>
      <c r="D79" s="245">
        <v>45000</v>
      </c>
      <c r="E79" s="174">
        <f>D79-H79</f>
        <v>45000</v>
      </c>
      <c r="F79" s="174"/>
      <c r="G79" s="174"/>
      <c r="H79" s="174"/>
      <c r="I79" s="183"/>
      <c r="J79" s="174"/>
      <c r="K79" s="174"/>
      <c r="L79" s="174"/>
      <c r="M79" s="174"/>
      <c r="N79" s="174"/>
      <c r="O79" s="174"/>
      <c r="P79" s="246">
        <f t="shared" si="2"/>
        <v>45000</v>
      </c>
      <c r="Q79" s="165"/>
    </row>
    <row r="80" spans="1:17" ht="15.75">
      <c r="A80" s="175" t="s">
        <v>51</v>
      </c>
      <c r="B80" s="176" t="s">
        <v>420</v>
      </c>
      <c r="C80" s="169" t="s">
        <v>52</v>
      </c>
      <c r="D80" s="170">
        <f>D81</f>
        <v>10000</v>
      </c>
      <c r="E80" s="170">
        <f aca="true" t="shared" si="17" ref="E80:O80">E81</f>
        <v>10000</v>
      </c>
      <c r="F80" s="170">
        <f t="shared" si="17"/>
        <v>0</v>
      </c>
      <c r="G80" s="170">
        <f t="shared" si="17"/>
        <v>0</v>
      </c>
      <c r="H80" s="170">
        <f t="shared" si="17"/>
        <v>0</v>
      </c>
      <c r="I80" s="170">
        <f t="shared" si="17"/>
        <v>0</v>
      </c>
      <c r="J80" s="170">
        <f t="shared" si="17"/>
        <v>0</v>
      </c>
      <c r="K80" s="170">
        <f t="shared" si="17"/>
        <v>0</v>
      </c>
      <c r="L80" s="170">
        <f t="shared" si="17"/>
        <v>0</v>
      </c>
      <c r="M80" s="170">
        <f t="shared" si="17"/>
        <v>0</v>
      </c>
      <c r="N80" s="170">
        <f t="shared" si="17"/>
        <v>0</v>
      </c>
      <c r="O80" s="170">
        <f t="shared" si="17"/>
        <v>0</v>
      </c>
      <c r="P80" s="170">
        <f t="shared" si="2"/>
        <v>10000</v>
      </c>
      <c r="Q80" s="165"/>
    </row>
    <row r="81" spans="1:17" ht="15.75" customHeight="1">
      <c r="A81" s="171" t="s">
        <v>53</v>
      </c>
      <c r="B81" s="172" t="s">
        <v>54</v>
      </c>
      <c r="C81" s="173" t="s">
        <v>55</v>
      </c>
      <c r="D81" s="245">
        <v>10000</v>
      </c>
      <c r="E81" s="174">
        <f>D81-H81</f>
        <v>10000</v>
      </c>
      <c r="F81" s="174"/>
      <c r="G81" s="174"/>
      <c r="H81" s="174"/>
      <c r="I81" s="183"/>
      <c r="J81" s="174">
        <f>I81-M81</f>
        <v>0</v>
      </c>
      <c r="K81" s="174"/>
      <c r="L81" s="174"/>
      <c r="M81" s="174"/>
      <c r="N81" s="174"/>
      <c r="O81" s="174"/>
      <c r="P81" s="246">
        <f t="shared" si="2"/>
        <v>10000</v>
      </c>
      <c r="Q81" s="165"/>
    </row>
    <row r="82" spans="1:17" ht="25.5">
      <c r="A82" s="175" t="s">
        <v>56</v>
      </c>
      <c r="B82" s="176" t="s">
        <v>420</v>
      </c>
      <c r="C82" s="169" t="s">
        <v>57</v>
      </c>
      <c r="D82" s="170">
        <f>D83+D84</f>
        <v>28500</v>
      </c>
      <c r="E82" s="170">
        <f aca="true" t="shared" si="18" ref="E82:O82">E83</f>
        <v>13500</v>
      </c>
      <c r="F82" s="170">
        <f t="shared" si="18"/>
        <v>0</v>
      </c>
      <c r="G82" s="170">
        <f t="shared" si="18"/>
        <v>0</v>
      </c>
      <c r="H82" s="170">
        <f t="shared" si="18"/>
        <v>0</v>
      </c>
      <c r="I82" s="170">
        <f t="shared" si="18"/>
        <v>0</v>
      </c>
      <c r="J82" s="170">
        <f t="shared" si="18"/>
        <v>0</v>
      </c>
      <c r="K82" s="170">
        <f t="shared" si="18"/>
        <v>0</v>
      </c>
      <c r="L82" s="170">
        <f t="shared" si="18"/>
        <v>0</v>
      </c>
      <c r="M82" s="170">
        <f t="shared" si="18"/>
        <v>0</v>
      </c>
      <c r="N82" s="170">
        <f t="shared" si="18"/>
        <v>0</v>
      </c>
      <c r="O82" s="170">
        <f t="shared" si="18"/>
        <v>0</v>
      </c>
      <c r="P82" s="170">
        <f aca="true" t="shared" si="19" ref="P82:P98">D82+I82</f>
        <v>28500</v>
      </c>
      <c r="Q82" s="165"/>
    </row>
    <row r="83" spans="1:17" ht="26.25" customHeight="1">
      <c r="A83" s="171" t="s">
        <v>58</v>
      </c>
      <c r="B83" s="172" t="s">
        <v>59</v>
      </c>
      <c r="C83" s="173" t="s">
        <v>60</v>
      </c>
      <c r="D83" s="245">
        <v>13500</v>
      </c>
      <c r="E83" s="174">
        <f>D83-H83</f>
        <v>13500</v>
      </c>
      <c r="F83" s="174"/>
      <c r="G83" s="174"/>
      <c r="H83" s="174"/>
      <c r="I83" s="183"/>
      <c r="J83" s="174">
        <f>I83-M83</f>
        <v>0</v>
      </c>
      <c r="K83" s="174"/>
      <c r="L83" s="174"/>
      <c r="M83" s="174"/>
      <c r="N83" s="174"/>
      <c r="O83" s="174"/>
      <c r="P83" s="246">
        <f t="shared" si="19"/>
        <v>13500</v>
      </c>
      <c r="Q83" s="165"/>
    </row>
    <row r="84" spans="1:17" ht="26.25" customHeight="1">
      <c r="A84" s="171">
        <v>210107</v>
      </c>
      <c r="B84" s="172"/>
      <c r="C84" s="89" t="s">
        <v>511</v>
      </c>
      <c r="D84" s="245">
        <v>15000</v>
      </c>
      <c r="E84" s="174">
        <f>D84-H84</f>
        <v>15000</v>
      </c>
      <c r="F84" s="174"/>
      <c r="G84" s="174"/>
      <c r="H84" s="174"/>
      <c r="I84" s="183"/>
      <c r="J84" s="174"/>
      <c r="K84" s="174"/>
      <c r="L84" s="174"/>
      <c r="M84" s="174"/>
      <c r="N84" s="174"/>
      <c r="O84" s="174"/>
      <c r="P84" s="246">
        <f t="shared" si="19"/>
        <v>15000</v>
      </c>
      <c r="Q84" s="165"/>
    </row>
    <row r="85" spans="1:17" ht="15.75">
      <c r="A85" s="175" t="s">
        <v>61</v>
      </c>
      <c r="B85" s="175"/>
      <c r="C85" s="178" t="s">
        <v>62</v>
      </c>
      <c r="D85" s="170">
        <f>D86+D87</f>
        <v>162000</v>
      </c>
      <c r="E85" s="170">
        <f>E86+E87</f>
        <v>112000</v>
      </c>
      <c r="F85" s="170">
        <f aca="true" t="shared" si="20" ref="F85:O85">F86+F87</f>
        <v>0</v>
      </c>
      <c r="G85" s="170">
        <f t="shared" si="20"/>
        <v>0</v>
      </c>
      <c r="H85" s="170">
        <f t="shared" si="20"/>
        <v>0</v>
      </c>
      <c r="I85" s="170">
        <f t="shared" si="20"/>
        <v>0</v>
      </c>
      <c r="J85" s="170">
        <f t="shared" si="20"/>
        <v>0</v>
      </c>
      <c r="K85" s="170">
        <f t="shared" si="20"/>
        <v>0</v>
      </c>
      <c r="L85" s="170">
        <f t="shared" si="20"/>
        <v>0</v>
      </c>
      <c r="M85" s="170">
        <f t="shared" si="20"/>
        <v>0</v>
      </c>
      <c r="N85" s="170">
        <f t="shared" si="20"/>
        <v>0</v>
      </c>
      <c r="O85" s="170">
        <f t="shared" si="20"/>
        <v>0</v>
      </c>
      <c r="P85" s="170">
        <f t="shared" si="19"/>
        <v>162000</v>
      </c>
      <c r="Q85" s="165"/>
    </row>
    <row r="86" spans="1:17" ht="15.75">
      <c r="A86" s="171" t="s">
        <v>63</v>
      </c>
      <c r="B86" s="171" t="s">
        <v>64</v>
      </c>
      <c r="C86" s="179" t="s">
        <v>65</v>
      </c>
      <c r="D86" s="245">
        <v>50000</v>
      </c>
      <c r="E86" s="174"/>
      <c r="F86" s="174"/>
      <c r="G86" s="174"/>
      <c r="H86" s="174"/>
      <c r="I86" s="183"/>
      <c r="J86" s="174">
        <f>I86-M86</f>
        <v>0</v>
      </c>
      <c r="K86" s="174"/>
      <c r="L86" s="174"/>
      <c r="M86" s="174"/>
      <c r="N86" s="174"/>
      <c r="O86" s="174"/>
      <c r="P86" s="246">
        <f t="shared" si="19"/>
        <v>50000</v>
      </c>
      <c r="Q86" s="165"/>
    </row>
    <row r="87" spans="1:17" ht="15.75">
      <c r="A87" s="171" t="s">
        <v>66</v>
      </c>
      <c r="B87" s="171" t="s">
        <v>64</v>
      </c>
      <c r="C87" s="179" t="s">
        <v>439</v>
      </c>
      <c r="D87" s="245">
        <v>112000</v>
      </c>
      <c r="E87" s="174">
        <f>D87-H87</f>
        <v>112000</v>
      </c>
      <c r="F87" s="174"/>
      <c r="G87" s="174"/>
      <c r="H87" s="174"/>
      <c r="I87" s="183"/>
      <c r="J87" s="174">
        <f>I87-M87</f>
        <v>0</v>
      </c>
      <c r="K87" s="174"/>
      <c r="L87" s="174"/>
      <c r="M87" s="174"/>
      <c r="N87" s="174"/>
      <c r="O87" s="174"/>
      <c r="P87" s="246">
        <f t="shared" si="19"/>
        <v>112000</v>
      </c>
      <c r="Q87" s="165"/>
    </row>
    <row r="88" spans="1:17" s="185" customFormat="1" ht="29.25" customHeight="1">
      <c r="A88" s="203" t="s">
        <v>67</v>
      </c>
      <c r="B88" s="203"/>
      <c r="C88" s="204" t="s">
        <v>68</v>
      </c>
      <c r="D88" s="249">
        <f aca="true" t="shared" si="21" ref="D88:I88">D9+D11+D20+D24+D62+D66+D68+D70+D75+D77+D80+D82+D85</f>
        <v>63847189</v>
      </c>
      <c r="E88" s="249">
        <f t="shared" si="21"/>
        <v>63782189</v>
      </c>
      <c r="F88" s="249">
        <f t="shared" si="21"/>
        <v>22014044</v>
      </c>
      <c r="G88" s="249">
        <f t="shared" si="21"/>
        <v>6695821</v>
      </c>
      <c r="H88" s="249">
        <f t="shared" si="21"/>
        <v>0</v>
      </c>
      <c r="I88" s="249">
        <f t="shared" si="21"/>
        <v>1385097</v>
      </c>
      <c r="J88" s="249">
        <f>I88-M88</f>
        <v>999700</v>
      </c>
      <c r="K88" s="249">
        <f>K9+K11+K20+K24+K62+K66+K68+K70+K75+K77+K80+K82+K85</f>
        <v>63840</v>
      </c>
      <c r="L88" s="249">
        <f>L9+L11+L20+L24+L62+L66+L68+L70+L75+L77+L80+L82+L85</f>
        <v>0</v>
      </c>
      <c r="M88" s="249">
        <f>M9+M11+M20+M24+M62+M66+M68+M70+M75+M77+M80+M82+M85</f>
        <v>385397</v>
      </c>
      <c r="N88" s="249">
        <f>N9+N11+N20+N24+N62+N66+N68+N70+N75+N77+N80+N82+N85</f>
        <v>334397</v>
      </c>
      <c r="O88" s="249">
        <f>O9+O11+O20+O24+O62+O66+O68+O70+O75+O77+O80+O82+O85</f>
        <v>59400</v>
      </c>
      <c r="P88" s="273">
        <f t="shared" si="19"/>
        <v>65232286</v>
      </c>
      <c r="Q88" s="184"/>
    </row>
    <row r="89" spans="1:17" ht="18.75" customHeight="1">
      <c r="A89" s="175"/>
      <c r="B89" s="175"/>
      <c r="C89" s="178" t="s">
        <v>477</v>
      </c>
      <c r="D89" s="170">
        <f>SUM(D90:D97)</f>
        <v>2007620</v>
      </c>
      <c r="E89" s="170">
        <f aca="true" t="shared" si="22" ref="E89:O89">SUM(E90:E97)</f>
        <v>2007620</v>
      </c>
      <c r="F89" s="170">
        <f t="shared" si="22"/>
        <v>0</v>
      </c>
      <c r="G89" s="170">
        <f t="shared" si="22"/>
        <v>0</v>
      </c>
      <c r="H89" s="170">
        <f t="shared" si="22"/>
        <v>0</v>
      </c>
      <c r="I89" s="170"/>
      <c r="J89" s="170">
        <f>SUM(J90:J97)</f>
        <v>0</v>
      </c>
      <c r="K89" s="170">
        <f t="shared" si="22"/>
        <v>0</v>
      </c>
      <c r="L89" s="170">
        <f t="shared" si="22"/>
        <v>0</v>
      </c>
      <c r="M89" s="170">
        <f t="shared" si="22"/>
        <v>0</v>
      </c>
      <c r="N89" s="170">
        <f t="shared" si="22"/>
        <v>0</v>
      </c>
      <c r="O89" s="170">
        <f t="shared" si="22"/>
        <v>0</v>
      </c>
      <c r="P89" s="170">
        <f t="shared" si="19"/>
        <v>2007620</v>
      </c>
      <c r="Q89" s="165"/>
    </row>
    <row r="90" spans="1:17" ht="25.5" hidden="1">
      <c r="A90" s="171">
        <v>250311</v>
      </c>
      <c r="B90" s="171" t="s">
        <v>69</v>
      </c>
      <c r="C90" s="104" t="s">
        <v>325</v>
      </c>
      <c r="D90" s="183"/>
      <c r="E90" s="174">
        <f>D90-H90</f>
        <v>0</v>
      </c>
      <c r="F90" s="174"/>
      <c r="G90" s="174"/>
      <c r="H90" s="174"/>
      <c r="I90" s="183"/>
      <c r="J90" s="174">
        <f>I90-M90</f>
        <v>0</v>
      </c>
      <c r="K90" s="174"/>
      <c r="L90" s="174"/>
      <c r="M90" s="174"/>
      <c r="N90" s="174"/>
      <c r="O90" s="174"/>
      <c r="P90" s="246">
        <f t="shared" si="19"/>
        <v>0</v>
      </c>
      <c r="Q90" s="165"/>
    </row>
    <row r="91" spans="1:17" ht="25.5" hidden="1">
      <c r="A91" s="171">
        <v>250313</v>
      </c>
      <c r="B91" s="171" t="s">
        <v>69</v>
      </c>
      <c r="C91" s="104" t="s">
        <v>327</v>
      </c>
      <c r="D91" s="183"/>
      <c r="E91" s="174">
        <f aca="true" t="shared" si="23" ref="E91:E97">D91-H91</f>
        <v>0</v>
      </c>
      <c r="F91" s="174"/>
      <c r="G91" s="174"/>
      <c r="H91" s="174"/>
      <c r="I91" s="183"/>
      <c r="J91" s="174">
        <f aca="true" t="shared" si="24" ref="J91:J97">I91-M91</f>
        <v>0</v>
      </c>
      <c r="K91" s="174"/>
      <c r="L91" s="174"/>
      <c r="M91" s="174"/>
      <c r="N91" s="174"/>
      <c r="O91" s="174"/>
      <c r="P91" s="246">
        <f t="shared" si="19"/>
        <v>0</v>
      </c>
      <c r="Q91" s="165"/>
    </row>
    <row r="92" spans="1:17" ht="15.75">
      <c r="A92" s="171">
        <v>250315</v>
      </c>
      <c r="B92" s="171" t="s">
        <v>69</v>
      </c>
      <c r="C92" s="105" t="s">
        <v>329</v>
      </c>
      <c r="D92" s="245">
        <v>2007620</v>
      </c>
      <c r="E92" s="174">
        <f t="shared" si="23"/>
        <v>2007620</v>
      </c>
      <c r="F92" s="174"/>
      <c r="G92" s="174"/>
      <c r="H92" s="174"/>
      <c r="I92" s="183"/>
      <c r="J92" s="174">
        <f t="shared" si="24"/>
        <v>0</v>
      </c>
      <c r="K92" s="174"/>
      <c r="L92" s="174"/>
      <c r="M92" s="174"/>
      <c r="N92" s="174"/>
      <c r="O92" s="174"/>
      <c r="P92" s="246">
        <f t="shared" si="19"/>
        <v>2007620</v>
      </c>
      <c r="Q92" s="165"/>
    </row>
    <row r="93" spans="1:17" ht="25.5" hidden="1">
      <c r="A93" s="171">
        <v>250352</v>
      </c>
      <c r="B93" s="171"/>
      <c r="C93" s="104" t="s">
        <v>331</v>
      </c>
      <c r="D93" s="183"/>
      <c r="E93" s="174">
        <f t="shared" si="23"/>
        <v>0</v>
      </c>
      <c r="F93" s="174"/>
      <c r="G93" s="174"/>
      <c r="H93" s="174"/>
      <c r="I93" s="183"/>
      <c r="J93" s="174">
        <f t="shared" si="24"/>
        <v>0</v>
      </c>
      <c r="K93" s="174"/>
      <c r="L93" s="174"/>
      <c r="M93" s="174"/>
      <c r="N93" s="174"/>
      <c r="O93" s="174"/>
      <c r="P93" s="246">
        <f t="shared" si="19"/>
        <v>0</v>
      </c>
      <c r="Q93" s="180"/>
    </row>
    <row r="94" spans="1:17" ht="38.25" hidden="1">
      <c r="A94" s="171">
        <v>250354</v>
      </c>
      <c r="B94" s="171"/>
      <c r="C94" s="104" t="s">
        <v>333</v>
      </c>
      <c r="D94" s="183"/>
      <c r="E94" s="174">
        <f t="shared" si="23"/>
        <v>0</v>
      </c>
      <c r="F94" s="174"/>
      <c r="G94" s="174"/>
      <c r="H94" s="174"/>
      <c r="I94" s="183"/>
      <c r="J94" s="174">
        <f t="shared" si="24"/>
        <v>0</v>
      </c>
      <c r="K94" s="174"/>
      <c r="L94" s="174"/>
      <c r="M94" s="174"/>
      <c r="N94" s="174"/>
      <c r="O94" s="174"/>
      <c r="P94" s="246">
        <f t="shared" si="19"/>
        <v>0</v>
      </c>
      <c r="Q94" s="165"/>
    </row>
    <row r="95" spans="1:17" ht="15.75" hidden="1">
      <c r="A95" s="171"/>
      <c r="B95" s="171"/>
      <c r="C95" s="179"/>
      <c r="D95" s="183"/>
      <c r="E95" s="174">
        <f t="shared" si="23"/>
        <v>0</v>
      </c>
      <c r="F95" s="174"/>
      <c r="G95" s="174"/>
      <c r="H95" s="174"/>
      <c r="I95" s="183"/>
      <c r="J95" s="174">
        <f t="shared" si="24"/>
        <v>0</v>
      </c>
      <c r="K95" s="174"/>
      <c r="L95" s="174"/>
      <c r="M95" s="174"/>
      <c r="N95" s="174"/>
      <c r="O95" s="174"/>
      <c r="P95" s="246">
        <f t="shared" si="19"/>
        <v>0</v>
      </c>
      <c r="Q95" s="165"/>
    </row>
    <row r="96" spans="1:17" ht="111" customHeight="1" hidden="1">
      <c r="A96" s="171"/>
      <c r="B96" s="171"/>
      <c r="C96" s="179"/>
      <c r="D96" s="183"/>
      <c r="E96" s="174">
        <f t="shared" si="23"/>
        <v>0</v>
      </c>
      <c r="F96" s="174"/>
      <c r="G96" s="174"/>
      <c r="H96" s="174"/>
      <c r="I96" s="183"/>
      <c r="J96" s="174">
        <f t="shared" si="24"/>
        <v>0</v>
      </c>
      <c r="K96" s="174"/>
      <c r="L96" s="174"/>
      <c r="M96" s="174"/>
      <c r="N96" s="174"/>
      <c r="O96" s="174"/>
      <c r="P96" s="246">
        <f t="shared" si="19"/>
        <v>0</v>
      </c>
      <c r="Q96" s="165"/>
    </row>
    <row r="97" spans="1:17" ht="15.75" hidden="1">
      <c r="A97" s="171" t="s">
        <v>70</v>
      </c>
      <c r="B97" s="171" t="s">
        <v>69</v>
      </c>
      <c r="C97" s="179" t="s">
        <v>71</v>
      </c>
      <c r="D97" s="183"/>
      <c r="E97" s="174">
        <f t="shared" si="23"/>
        <v>0</v>
      </c>
      <c r="F97" s="174"/>
      <c r="G97" s="174"/>
      <c r="H97" s="174"/>
      <c r="I97" s="183"/>
      <c r="J97" s="174">
        <f t="shared" si="24"/>
        <v>0</v>
      </c>
      <c r="K97" s="174"/>
      <c r="L97" s="174"/>
      <c r="M97" s="174"/>
      <c r="N97" s="174"/>
      <c r="O97" s="174"/>
      <c r="P97" s="246">
        <f t="shared" si="19"/>
        <v>0</v>
      </c>
      <c r="Q97" s="165"/>
    </row>
    <row r="98" spans="1:17" s="297" customFormat="1" ht="48" customHeight="1">
      <c r="A98" s="186" t="s">
        <v>72</v>
      </c>
      <c r="B98" s="186"/>
      <c r="C98" s="187" t="s">
        <v>73</v>
      </c>
      <c r="D98" s="250">
        <f>D88+D89</f>
        <v>65854809</v>
      </c>
      <c r="E98" s="250">
        <f>E88+E89</f>
        <v>65789809</v>
      </c>
      <c r="F98" s="250">
        <f aca="true" t="shared" si="25" ref="F98:O98">F88+F89</f>
        <v>22014044</v>
      </c>
      <c r="G98" s="250">
        <f t="shared" si="25"/>
        <v>6695821</v>
      </c>
      <c r="H98" s="250">
        <f t="shared" si="25"/>
        <v>0</v>
      </c>
      <c r="I98" s="250">
        <f t="shared" si="25"/>
        <v>1385097</v>
      </c>
      <c r="J98" s="250">
        <f t="shared" si="25"/>
        <v>999700</v>
      </c>
      <c r="K98" s="250">
        <f t="shared" si="25"/>
        <v>63840</v>
      </c>
      <c r="L98" s="250">
        <f t="shared" si="25"/>
        <v>0</v>
      </c>
      <c r="M98" s="250">
        <f t="shared" si="25"/>
        <v>385397</v>
      </c>
      <c r="N98" s="250">
        <f t="shared" si="25"/>
        <v>334397</v>
      </c>
      <c r="O98" s="250">
        <f t="shared" si="25"/>
        <v>59400</v>
      </c>
      <c r="P98" s="205">
        <f t="shared" si="19"/>
        <v>67239906</v>
      </c>
      <c r="Q98" s="296"/>
    </row>
    <row r="103" spans="1:16" ht="12.75">
      <c r="A103" s="251"/>
      <c r="B103" s="251"/>
      <c r="C103" s="251"/>
      <c r="D103" s="252">
        <f>D98-'дод.3'!F115</f>
        <v>0</v>
      </c>
      <c r="E103" s="252">
        <f>E98-'дод.3'!G115</f>
        <v>0</v>
      </c>
      <c r="F103" s="252">
        <f>F98-'дод.3'!H115</f>
        <v>0</v>
      </c>
      <c r="G103" s="252">
        <f>G98-'дод.3'!I115</f>
        <v>0</v>
      </c>
      <c r="H103" s="252">
        <f>H98-'дод.3'!J115</f>
        <v>0</v>
      </c>
      <c r="I103" s="252">
        <f>I98-'дод.3'!K115</f>
        <v>0</v>
      </c>
      <c r="J103" s="252">
        <f>J98-'дод.3'!L115</f>
        <v>0</v>
      </c>
      <c r="K103" s="252">
        <f>K98-'дод.3'!M115</f>
        <v>0</v>
      </c>
      <c r="L103" s="252">
        <f>L98-'дод.3'!N115</f>
        <v>0</v>
      </c>
      <c r="M103" s="252">
        <f>M98-'дод.3'!O115</f>
        <v>0</v>
      </c>
      <c r="N103" s="252">
        <f>N98-'дод.3'!P115</f>
        <v>0</v>
      </c>
      <c r="O103" s="252">
        <f>O98-'дод.3'!Q115</f>
        <v>0</v>
      </c>
      <c r="P103" s="252">
        <f>P98-'дод.3'!R115</f>
        <v>0</v>
      </c>
    </row>
  </sheetData>
  <mergeCells count="18"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C2:O2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B1">
      <selection activeCell="D3" sqref="D3:L3"/>
    </sheetView>
  </sheetViews>
  <sheetFormatPr defaultColWidth="9.16015625" defaultRowHeight="12.75"/>
  <cols>
    <col min="1" max="1" width="0" style="1" hidden="1" customWidth="1"/>
    <col min="2" max="2" width="12" style="323" customWidth="1"/>
    <col min="3" max="3" width="11.83203125" style="323" customWidth="1"/>
    <col min="4" max="4" width="41" style="323" customWidth="1"/>
    <col min="5" max="5" width="12.33203125" style="323" customWidth="1"/>
    <col min="6" max="8" width="12.66015625" style="323" customWidth="1"/>
    <col min="9" max="9" width="14.16015625" style="323" customWidth="1"/>
    <col min="10" max="12" width="13" style="323" customWidth="1"/>
    <col min="13" max="13" width="13.33203125" style="323" customWidth="1"/>
    <col min="14" max="16" width="13.16015625" style="323" customWidth="1"/>
    <col min="17" max="16384" width="9.16015625" style="323" customWidth="1"/>
  </cols>
  <sheetData>
    <row r="2" spans="2:16" ht="64.5" customHeight="1">
      <c r="B2" s="1"/>
      <c r="C2" s="1"/>
      <c r="D2" s="322"/>
      <c r="E2" s="322"/>
      <c r="F2" s="322"/>
      <c r="G2" s="322"/>
      <c r="H2" s="322"/>
      <c r="I2" s="322"/>
      <c r="J2" s="322"/>
      <c r="K2" s="322"/>
      <c r="L2" s="355" t="s">
        <v>530</v>
      </c>
      <c r="M2" s="355"/>
      <c r="N2" s="355"/>
      <c r="O2" s="355"/>
      <c r="P2" s="355"/>
    </row>
    <row r="3" spans="2:16" ht="39" customHeight="1">
      <c r="B3" s="1"/>
      <c r="C3" s="1"/>
      <c r="D3" s="401" t="s">
        <v>531</v>
      </c>
      <c r="E3" s="402"/>
      <c r="F3" s="402"/>
      <c r="G3" s="402"/>
      <c r="H3" s="402"/>
      <c r="I3" s="402"/>
      <c r="J3" s="402"/>
      <c r="K3" s="402"/>
      <c r="L3" s="402"/>
      <c r="M3" s="274"/>
      <c r="N3" s="274"/>
      <c r="O3" s="274"/>
      <c r="P3" s="274"/>
    </row>
    <row r="4" spans="2:16" ht="32.25" customHeight="1">
      <c r="B4" s="1"/>
      <c r="C4" s="1"/>
      <c r="D4" s="356" t="s">
        <v>532</v>
      </c>
      <c r="E4" s="356"/>
      <c r="F4" s="356"/>
      <c r="G4" s="356"/>
      <c r="H4" s="356"/>
      <c r="I4" s="356"/>
      <c r="J4" s="356"/>
      <c r="K4" s="356"/>
      <c r="L4" s="356"/>
      <c r="M4" s="324"/>
      <c r="N4" s="324"/>
      <c r="O4" s="324"/>
      <c r="P4" s="324"/>
    </row>
    <row r="5" spans="2:20" ht="19.5" customHeight="1">
      <c r="B5" s="325"/>
      <c r="C5" s="326"/>
      <c r="D5" s="356"/>
      <c r="E5" s="356"/>
      <c r="F5" s="356"/>
      <c r="G5" s="356"/>
      <c r="H5" s="356"/>
      <c r="I5" s="356"/>
      <c r="J5" s="356"/>
      <c r="K5" s="356"/>
      <c r="L5" s="356"/>
      <c r="M5" s="1"/>
      <c r="N5" s="1"/>
      <c r="O5" s="1"/>
      <c r="P5" s="327"/>
      <c r="Q5" s="322"/>
      <c r="R5" s="322"/>
      <c r="S5" s="322"/>
      <c r="T5" s="322"/>
    </row>
    <row r="6" spans="2:20" ht="7.5" customHeight="1">
      <c r="B6" s="325"/>
      <c r="C6" s="326"/>
      <c r="D6" s="76"/>
      <c r="E6" s="76"/>
      <c r="F6" s="76"/>
      <c r="G6" s="76"/>
      <c r="H6" s="76"/>
      <c r="I6" s="76"/>
      <c r="J6" s="76"/>
      <c r="K6" s="76"/>
      <c r="L6" s="76"/>
      <c r="M6" s="1"/>
      <c r="N6" s="1"/>
      <c r="O6" s="1"/>
      <c r="P6" s="57" t="s">
        <v>142</v>
      </c>
      <c r="Q6" s="322"/>
      <c r="R6" s="322"/>
      <c r="S6" s="322"/>
      <c r="T6" s="322"/>
    </row>
    <row r="7" spans="1:20" ht="30.75" customHeight="1">
      <c r="A7" s="328"/>
      <c r="B7" s="370" t="s">
        <v>446</v>
      </c>
      <c r="C7" s="370" t="s">
        <v>85</v>
      </c>
      <c r="D7" s="399" t="s">
        <v>523</v>
      </c>
      <c r="E7" s="404" t="s">
        <v>524</v>
      </c>
      <c r="F7" s="404"/>
      <c r="G7" s="404"/>
      <c r="H7" s="405"/>
      <c r="I7" s="406" t="s">
        <v>525</v>
      </c>
      <c r="J7" s="404"/>
      <c r="K7" s="404"/>
      <c r="L7" s="404"/>
      <c r="M7" s="361" t="s">
        <v>526</v>
      </c>
      <c r="N7" s="361"/>
      <c r="O7" s="361"/>
      <c r="P7" s="361"/>
      <c r="Q7" s="322"/>
      <c r="R7" s="322"/>
      <c r="S7" s="322"/>
      <c r="T7" s="322"/>
    </row>
    <row r="8" spans="1:20" ht="28.5" customHeight="1">
      <c r="A8" s="329"/>
      <c r="B8" s="371"/>
      <c r="C8" s="371"/>
      <c r="D8" s="403"/>
      <c r="E8" s="399" t="s">
        <v>93</v>
      </c>
      <c r="F8" s="399" t="s">
        <v>94</v>
      </c>
      <c r="G8" s="330" t="s">
        <v>527</v>
      </c>
      <c r="H8" s="399" t="s">
        <v>95</v>
      </c>
      <c r="I8" s="399" t="s">
        <v>93</v>
      </c>
      <c r="J8" s="399" t="s">
        <v>94</v>
      </c>
      <c r="K8" s="330" t="s">
        <v>527</v>
      </c>
      <c r="L8" s="399" t="s">
        <v>95</v>
      </c>
      <c r="M8" s="399" t="s">
        <v>93</v>
      </c>
      <c r="N8" s="399" t="s">
        <v>94</v>
      </c>
      <c r="O8" s="330" t="s">
        <v>527</v>
      </c>
      <c r="P8" s="399" t="s">
        <v>95</v>
      </c>
      <c r="Q8" s="322"/>
      <c r="R8" s="322"/>
      <c r="S8" s="322"/>
      <c r="T8" s="322"/>
    </row>
    <row r="9" spans="1:20" ht="92.25" customHeight="1">
      <c r="A9" s="331"/>
      <c r="B9" s="372"/>
      <c r="C9" s="372"/>
      <c r="D9" s="400"/>
      <c r="E9" s="400"/>
      <c r="F9" s="400"/>
      <c r="G9" s="330" t="s">
        <v>123</v>
      </c>
      <c r="H9" s="400"/>
      <c r="I9" s="400"/>
      <c r="J9" s="400"/>
      <c r="K9" s="330" t="s">
        <v>123</v>
      </c>
      <c r="L9" s="400"/>
      <c r="M9" s="400"/>
      <c r="N9" s="400"/>
      <c r="O9" s="330" t="s">
        <v>123</v>
      </c>
      <c r="P9" s="400"/>
      <c r="Q9" s="322"/>
      <c r="R9" s="322"/>
      <c r="S9" s="322"/>
      <c r="T9" s="322"/>
    </row>
    <row r="10" spans="1:16" s="337" customFormat="1" ht="40.5" customHeight="1">
      <c r="A10" s="332"/>
      <c r="B10" s="333"/>
      <c r="C10" s="333"/>
      <c r="D10" s="334" t="s">
        <v>528</v>
      </c>
      <c r="E10" s="335"/>
      <c r="F10" s="335"/>
      <c r="G10" s="335"/>
      <c r="H10" s="335">
        <f>E10+F10</f>
        <v>0</v>
      </c>
      <c r="I10" s="335"/>
      <c r="J10" s="335"/>
      <c r="K10" s="335"/>
      <c r="L10" s="336">
        <f>I10+J10</f>
        <v>0</v>
      </c>
      <c r="M10" s="336">
        <f>E10+I10</f>
        <v>0</v>
      </c>
      <c r="N10" s="336">
        <f>F10+J10</f>
        <v>0</v>
      </c>
      <c r="O10" s="336">
        <f>G10+K10</f>
        <v>0</v>
      </c>
      <c r="P10" s="336">
        <f>M10+N10</f>
        <v>0</v>
      </c>
    </row>
    <row r="11" spans="1:16" s="337" customFormat="1" ht="60" customHeight="1">
      <c r="A11" s="332"/>
      <c r="B11" s="338">
        <v>250911</v>
      </c>
      <c r="C11" s="339" t="s">
        <v>131</v>
      </c>
      <c r="D11" s="340" t="s">
        <v>144</v>
      </c>
      <c r="E11" s="341">
        <v>15000</v>
      </c>
      <c r="F11" s="341">
        <v>10000</v>
      </c>
      <c r="G11" s="341"/>
      <c r="H11" s="341">
        <f>E11+F11</f>
        <v>25000</v>
      </c>
      <c r="I11" s="341"/>
      <c r="J11" s="341"/>
      <c r="K11" s="341"/>
      <c r="L11" s="341"/>
      <c r="M11" s="341">
        <f>E11+I11</f>
        <v>15000</v>
      </c>
      <c r="N11" s="341">
        <f>F11+J11</f>
        <v>10000</v>
      </c>
      <c r="O11" s="341"/>
      <c r="P11" s="341">
        <f>M11+N11</f>
        <v>25000</v>
      </c>
    </row>
    <row r="12" spans="1:16" s="337" customFormat="1" ht="60.75" customHeight="1">
      <c r="A12" s="332"/>
      <c r="B12" s="338">
        <v>250912</v>
      </c>
      <c r="C12" s="339" t="s">
        <v>131</v>
      </c>
      <c r="D12" s="340" t="s">
        <v>529</v>
      </c>
      <c r="E12" s="342"/>
      <c r="F12" s="342"/>
      <c r="G12" s="342"/>
      <c r="H12" s="342"/>
      <c r="I12" s="342"/>
      <c r="J12" s="342">
        <v>-10000</v>
      </c>
      <c r="K12" s="342"/>
      <c r="L12" s="341">
        <f>I12+J12</f>
        <v>-10000</v>
      </c>
      <c r="M12" s="341">
        <f>E12+I12</f>
        <v>0</v>
      </c>
      <c r="N12" s="341">
        <f>F12+J12</f>
        <v>-10000</v>
      </c>
      <c r="O12" s="341"/>
      <c r="P12" s="341">
        <f>M12+N12</f>
        <v>-10000</v>
      </c>
    </row>
    <row r="13" spans="1:16" s="348" customFormat="1" ht="31.5" customHeight="1">
      <c r="A13" s="343"/>
      <c r="B13" s="344"/>
      <c r="C13" s="345"/>
      <c r="D13" s="346" t="s">
        <v>124</v>
      </c>
      <c r="E13" s="347">
        <v>15000</v>
      </c>
      <c r="F13" s="347">
        <v>10000</v>
      </c>
      <c r="G13" s="347">
        <f aca="true" t="shared" si="0" ref="G13:O13">SUM(G10)</f>
        <v>0</v>
      </c>
      <c r="H13" s="347">
        <v>25000</v>
      </c>
      <c r="I13" s="347">
        <f t="shared" si="0"/>
        <v>0</v>
      </c>
      <c r="J13" s="347">
        <v>-10000</v>
      </c>
      <c r="K13" s="347">
        <f t="shared" si="0"/>
        <v>0</v>
      </c>
      <c r="L13" s="347">
        <v>-10000</v>
      </c>
      <c r="M13" s="347">
        <v>15000</v>
      </c>
      <c r="N13" s="347">
        <f t="shared" si="0"/>
        <v>0</v>
      </c>
      <c r="O13" s="347">
        <f t="shared" si="0"/>
        <v>0</v>
      </c>
      <c r="P13" s="347">
        <v>15000</v>
      </c>
    </row>
    <row r="15" spans="1:16" s="24" customFormat="1" ht="9" customHeight="1">
      <c r="A15" s="1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</row>
    <row r="16" spans="1:16" s="24" customFormat="1" ht="26.25" customHeight="1">
      <c r="A16" s="1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</row>
    <row r="18" ht="12.75">
      <c r="B18" s="85"/>
    </row>
  </sheetData>
  <mergeCells count="20">
    <mergeCell ref="D3:L3"/>
    <mergeCell ref="L2:P2"/>
    <mergeCell ref="D4:L5"/>
    <mergeCell ref="B7:B9"/>
    <mergeCell ref="C7:C9"/>
    <mergeCell ref="D7:D9"/>
    <mergeCell ref="E7:H7"/>
    <mergeCell ref="I7:L7"/>
    <mergeCell ref="M7:P7"/>
    <mergeCell ref="E8:E9"/>
    <mergeCell ref="F8:F9"/>
    <mergeCell ref="B16:P16"/>
    <mergeCell ref="M8:M9"/>
    <mergeCell ref="N8:N9"/>
    <mergeCell ref="P8:P9"/>
    <mergeCell ref="B15:P15"/>
    <mergeCell ref="H8:H9"/>
    <mergeCell ref="I8:I9"/>
    <mergeCell ref="J8:J9"/>
    <mergeCell ref="L8:L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5"/>
  <sheetViews>
    <sheetView showGridLines="0" showZeros="0" zoomScalePageLayoutView="0" workbookViewId="0" topLeftCell="A4">
      <pane xSplit="1" ySplit="3" topLeftCell="B19" activePane="bottomRight" state="frozen"/>
      <selection pane="topLeft" activeCell="A4" sqref="A4"/>
      <selection pane="topRight" activeCell="B4" sqref="B4"/>
      <selection pane="bottomLeft" activeCell="A7" sqref="A7"/>
      <selection pane="bottomRight" activeCell="S33" sqref="S33"/>
    </sheetView>
  </sheetViews>
  <sheetFormatPr defaultColWidth="9.16015625" defaultRowHeight="12.75"/>
  <cols>
    <col min="1" max="1" width="31.83203125" style="14" customWidth="1"/>
    <col min="2" max="2" width="16.83203125" style="14" customWidth="1"/>
    <col min="3" max="3" width="13.5" style="14" hidden="1" customWidth="1"/>
    <col min="4" max="4" width="16.33203125" style="14" customWidth="1"/>
    <col min="5" max="12" width="22.83203125" style="15" customWidth="1"/>
    <col min="13" max="13" width="22.83203125" style="14" hidden="1" customWidth="1"/>
    <col min="14" max="19" width="22.83203125" style="14" customWidth="1"/>
    <col min="20" max="20" width="18.33203125" style="14" customWidth="1"/>
    <col min="21" max="21" width="23.33203125" style="14" customWidth="1"/>
    <col min="22" max="22" width="18.66015625" style="14" customWidth="1"/>
    <col min="23" max="23" width="18.33203125" style="14" customWidth="1"/>
    <col min="24" max="24" width="21.33203125" style="14" customWidth="1"/>
    <col min="25" max="25" width="24.5" style="14" customWidth="1"/>
    <col min="26" max="26" width="21.33203125" style="14" customWidth="1"/>
    <col min="27" max="27" width="19.16015625" style="14" customWidth="1"/>
    <col min="28" max="28" width="19.33203125" style="14" customWidth="1"/>
    <col min="29" max="29" width="21.66015625" style="14" customWidth="1"/>
    <col min="30" max="30" width="19.33203125" style="14" customWidth="1"/>
    <col min="31" max="31" width="26.16015625" style="14" customWidth="1"/>
    <col min="32" max="32" width="37.33203125" style="14" customWidth="1"/>
    <col min="33" max="33" width="17.16015625" style="14" customWidth="1"/>
    <col min="34" max="34" width="20.16015625" style="14" customWidth="1"/>
    <col min="35" max="16384" width="9.16015625" style="14" customWidth="1"/>
  </cols>
  <sheetData>
    <row r="1" spans="1:19" ht="87" customHeight="1">
      <c r="A1" s="13"/>
      <c r="B1" s="13"/>
      <c r="C1" s="13"/>
      <c r="D1" s="13"/>
      <c r="E1" s="139"/>
      <c r="F1" s="139"/>
      <c r="G1" s="139"/>
      <c r="H1" s="139"/>
      <c r="I1" s="139"/>
      <c r="J1" s="139"/>
      <c r="K1" s="139"/>
      <c r="L1" s="139"/>
      <c r="M1" s="413" t="s">
        <v>538</v>
      </c>
      <c r="N1" s="413"/>
      <c r="O1" s="413"/>
      <c r="P1" s="413"/>
      <c r="Q1" s="413"/>
      <c r="R1" s="413"/>
      <c r="S1" s="413"/>
    </row>
    <row r="2" spans="1:19" ht="60.75" customHeight="1">
      <c r="A2" s="417" t="s">
        <v>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5:19" ht="18" customHeight="1" hidden="1">
      <c r="E3" s="31"/>
      <c r="F3" s="31"/>
      <c r="G3" s="31"/>
      <c r="H3" s="31"/>
      <c r="I3" s="31"/>
      <c r="J3" s="31"/>
      <c r="K3" s="31"/>
      <c r="L3" s="17"/>
      <c r="M3" s="16"/>
      <c r="N3" s="16"/>
      <c r="O3" s="16"/>
      <c r="P3" s="16"/>
      <c r="Q3" s="16"/>
      <c r="R3" s="16"/>
      <c r="S3" s="57" t="s">
        <v>120</v>
      </c>
    </row>
    <row r="4" spans="1:19" s="73" customFormat="1" ht="24" customHeight="1">
      <c r="A4" s="414" t="s">
        <v>104</v>
      </c>
      <c r="B4" s="418" t="s">
        <v>393</v>
      </c>
      <c r="C4" s="419"/>
      <c r="D4" s="410" t="s">
        <v>479</v>
      </c>
      <c r="E4" s="407" t="s">
        <v>397</v>
      </c>
      <c r="F4" s="408"/>
      <c r="G4" s="408"/>
      <c r="H4" s="408"/>
      <c r="I4" s="408"/>
      <c r="J4" s="408"/>
      <c r="K4" s="408"/>
      <c r="L4" s="409"/>
      <c r="M4" s="407" t="s">
        <v>398</v>
      </c>
      <c r="N4" s="408"/>
      <c r="O4" s="408"/>
      <c r="P4" s="408"/>
      <c r="Q4" s="409"/>
      <c r="R4" s="425" t="s">
        <v>95</v>
      </c>
      <c r="S4" s="410" t="s">
        <v>522</v>
      </c>
    </row>
    <row r="5" spans="1:19" s="73" customFormat="1" ht="21.75" customHeight="1">
      <c r="A5" s="415"/>
      <c r="B5" s="420"/>
      <c r="C5" s="421"/>
      <c r="D5" s="411"/>
      <c r="E5" s="422" t="s">
        <v>92</v>
      </c>
      <c r="F5" s="423"/>
      <c r="G5" s="423"/>
      <c r="H5" s="423"/>
      <c r="I5" s="423"/>
      <c r="J5" s="423"/>
      <c r="K5" s="423"/>
      <c r="L5" s="424"/>
      <c r="M5" s="407" t="s">
        <v>92</v>
      </c>
      <c r="N5" s="408"/>
      <c r="O5" s="408"/>
      <c r="P5" s="408"/>
      <c r="Q5" s="409"/>
      <c r="R5" s="426"/>
      <c r="S5" s="411"/>
    </row>
    <row r="6" spans="1:19" s="73" customFormat="1" ht="251.25" customHeight="1">
      <c r="A6" s="416"/>
      <c r="B6" s="138" t="s">
        <v>354</v>
      </c>
      <c r="C6" s="74"/>
      <c r="D6" s="412"/>
      <c r="E6" s="143" t="s">
        <v>404</v>
      </c>
      <c r="F6" s="144" t="s">
        <v>394</v>
      </c>
      <c r="G6" s="144" t="s">
        <v>395</v>
      </c>
      <c r="H6" s="144" t="s">
        <v>396</v>
      </c>
      <c r="I6" s="145" t="s">
        <v>403</v>
      </c>
      <c r="J6" s="145" t="s">
        <v>401</v>
      </c>
      <c r="K6" s="145" t="s">
        <v>407</v>
      </c>
      <c r="L6" s="145" t="s">
        <v>408</v>
      </c>
      <c r="M6" s="146"/>
      <c r="N6" s="147" t="s">
        <v>402</v>
      </c>
      <c r="O6" s="146" t="s">
        <v>399</v>
      </c>
      <c r="P6" s="146" t="s">
        <v>537</v>
      </c>
      <c r="Q6" s="146" t="s">
        <v>400</v>
      </c>
      <c r="R6" s="426"/>
      <c r="S6" s="412"/>
    </row>
    <row r="7" spans="1:19" ht="18" customHeight="1">
      <c r="A7" s="134" t="s">
        <v>365</v>
      </c>
      <c r="B7" s="30"/>
      <c r="C7" s="30"/>
      <c r="D7" s="150">
        <v>90959</v>
      </c>
      <c r="E7" s="142"/>
      <c r="F7" s="140"/>
      <c r="G7" s="140"/>
      <c r="H7" s="141"/>
      <c r="I7" s="141"/>
      <c r="J7" s="141"/>
      <c r="K7" s="141"/>
      <c r="L7" s="29"/>
      <c r="M7" s="29"/>
      <c r="N7" s="29"/>
      <c r="O7" s="29"/>
      <c r="P7" s="29"/>
      <c r="Q7" s="29"/>
      <c r="R7" s="277"/>
      <c r="S7" s="30"/>
    </row>
    <row r="8" spans="1:19" ht="15.75" customHeight="1">
      <c r="A8" s="134" t="s">
        <v>366</v>
      </c>
      <c r="B8" s="30"/>
      <c r="C8" s="30"/>
      <c r="D8" s="150" t="s">
        <v>481</v>
      </c>
      <c r="E8" s="142"/>
      <c r="F8" s="140"/>
      <c r="G8" s="140"/>
      <c r="H8" s="141"/>
      <c r="I8" s="141"/>
      <c r="J8" s="141"/>
      <c r="K8" s="141"/>
      <c r="L8" s="29"/>
      <c r="M8" s="29"/>
      <c r="N8" s="29"/>
      <c r="O8" s="29"/>
      <c r="P8" s="29"/>
      <c r="Q8" s="29"/>
      <c r="R8" s="277"/>
      <c r="S8" s="30"/>
    </row>
    <row r="9" spans="1:19" ht="15.75" customHeight="1">
      <c r="A9" s="134" t="s">
        <v>367</v>
      </c>
      <c r="B9" s="30"/>
      <c r="C9" s="30"/>
      <c r="D9" s="150" t="s">
        <v>482</v>
      </c>
      <c r="E9" s="142"/>
      <c r="F9" s="140"/>
      <c r="G9" s="140"/>
      <c r="H9" s="141"/>
      <c r="I9" s="141"/>
      <c r="J9" s="141"/>
      <c r="K9" s="141"/>
      <c r="L9" s="29"/>
      <c r="M9" s="29"/>
      <c r="N9" s="29"/>
      <c r="O9" s="29"/>
      <c r="P9" s="29"/>
      <c r="Q9" s="29"/>
      <c r="R9" s="29"/>
      <c r="S9" s="188" t="s">
        <v>500</v>
      </c>
    </row>
    <row r="10" spans="1:19" ht="15.75" customHeight="1">
      <c r="A10" s="134" t="s">
        <v>391</v>
      </c>
      <c r="B10" s="30"/>
      <c r="C10" s="30"/>
      <c r="D10" s="150">
        <v>250752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88"/>
    </row>
    <row r="11" spans="1:19" ht="15" customHeight="1">
      <c r="A11" s="134" t="s">
        <v>368</v>
      </c>
      <c r="B11" s="30"/>
      <c r="C11" s="30"/>
      <c r="D11" s="150" t="s">
        <v>483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88" t="s">
        <v>501</v>
      </c>
    </row>
    <row r="12" spans="1:19" ht="16.5" customHeight="1">
      <c r="A12" s="134" t="s">
        <v>369</v>
      </c>
      <c r="B12" s="30"/>
      <c r="C12" s="30"/>
      <c r="D12" s="150" t="s">
        <v>484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88" t="s">
        <v>502</v>
      </c>
    </row>
    <row r="13" spans="1:19" ht="18" customHeight="1">
      <c r="A13" s="134" t="s">
        <v>370</v>
      </c>
      <c r="B13" s="30"/>
      <c r="C13" s="30"/>
      <c r="D13" s="150" t="s">
        <v>485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88" t="s">
        <v>503</v>
      </c>
    </row>
    <row r="14" spans="1:19" ht="17.25" customHeight="1">
      <c r="A14" s="134" t="s">
        <v>371</v>
      </c>
      <c r="B14" s="30"/>
      <c r="C14" s="30"/>
      <c r="D14" s="150" t="s">
        <v>486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88" t="s">
        <v>504</v>
      </c>
    </row>
    <row r="15" spans="1:19" ht="16.5" customHeight="1">
      <c r="A15" s="134" t="s">
        <v>372</v>
      </c>
      <c r="B15" s="30"/>
      <c r="C15" s="30"/>
      <c r="D15" s="150">
        <v>98719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88" t="s">
        <v>540</v>
      </c>
    </row>
    <row r="16" spans="1:19" ht="18.75" customHeight="1">
      <c r="A16" s="134" t="s">
        <v>373</v>
      </c>
      <c r="B16" s="30"/>
      <c r="C16" s="30"/>
      <c r="D16" s="150" t="s">
        <v>487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88" t="s">
        <v>4</v>
      </c>
    </row>
    <row r="17" spans="1:19" ht="16.5" customHeight="1">
      <c r="A17" s="134" t="s">
        <v>374</v>
      </c>
      <c r="B17" s="30"/>
      <c r="C17" s="30"/>
      <c r="D17" s="150" t="s">
        <v>488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88"/>
    </row>
    <row r="18" spans="1:19" ht="18" customHeight="1">
      <c r="A18" s="134" t="s">
        <v>375</v>
      </c>
      <c r="B18" s="30"/>
      <c r="C18" s="30"/>
      <c r="D18" s="150" t="s">
        <v>489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188"/>
    </row>
    <row r="19" spans="1:19" ht="17.25" customHeight="1">
      <c r="A19" s="134" t="s">
        <v>392</v>
      </c>
      <c r="B19" s="30"/>
      <c r="C19" s="30"/>
      <c r="D19" s="150">
        <v>52250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88" t="s">
        <v>1</v>
      </c>
    </row>
    <row r="20" spans="1:19" ht="16.5" customHeight="1">
      <c r="A20" s="134" t="s">
        <v>376</v>
      </c>
      <c r="B20" s="30"/>
      <c r="C20" s="30"/>
      <c r="D20" s="150" t="s">
        <v>490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88" t="s">
        <v>505</v>
      </c>
    </row>
    <row r="21" spans="1:19" ht="15.75" customHeight="1">
      <c r="A21" s="134" t="s">
        <v>377</v>
      </c>
      <c r="B21" s="30"/>
      <c r="C21" s="30"/>
      <c r="D21" s="150" t="s">
        <v>491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88" t="s">
        <v>506</v>
      </c>
    </row>
    <row r="22" spans="1:19" ht="15.75" customHeight="1">
      <c r="A22" s="134" t="s">
        <v>378</v>
      </c>
      <c r="B22" s="30"/>
      <c r="C22" s="30"/>
      <c r="D22" s="150">
        <v>136707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88"/>
    </row>
    <row r="23" spans="1:19" ht="18" customHeight="1">
      <c r="A23" s="134" t="s">
        <v>379</v>
      </c>
      <c r="B23" s="30"/>
      <c r="C23" s="30"/>
      <c r="D23" s="150">
        <v>88395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88" t="s">
        <v>2</v>
      </c>
    </row>
    <row r="24" spans="1:19" ht="16.5" customHeight="1">
      <c r="A24" s="134" t="s">
        <v>380</v>
      </c>
      <c r="B24" s="30"/>
      <c r="C24" s="30"/>
      <c r="D24" s="150" t="s">
        <v>492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88" t="s">
        <v>507</v>
      </c>
    </row>
    <row r="25" spans="1:19" ht="17.25" customHeight="1">
      <c r="A25" s="134" t="s">
        <v>381</v>
      </c>
      <c r="B25" s="30"/>
      <c r="C25" s="30"/>
      <c r="D25" s="150" t="s">
        <v>493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88"/>
    </row>
    <row r="26" spans="1:19" ht="16.5" customHeight="1">
      <c r="A26" s="134" t="s">
        <v>382</v>
      </c>
      <c r="B26" s="30"/>
      <c r="C26" s="30"/>
      <c r="D26" s="150" t="s">
        <v>494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88" t="s">
        <v>3</v>
      </c>
    </row>
    <row r="27" spans="1:19" ht="16.5" customHeight="1">
      <c r="A27" s="134" t="s">
        <v>383</v>
      </c>
      <c r="B27" s="30"/>
      <c r="C27" s="30"/>
      <c r="D27" s="150">
        <v>97850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88"/>
    </row>
    <row r="28" spans="1:19" ht="17.25" customHeight="1">
      <c r="A28" s="134" t="s">
        <v>384</v>
      </c>
      <c r="B28" s="30"/>
      <c r="C28" s="30"/>
      <c r="D28" s="150" t="s">
        <v>495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88"/>
    </row>
    <row r="29" spans="1:19" ht="15.75" customHeight="1">
      <c r="A29" s="134" t="s">
        <v>385</v>
      </c>
      <c r="B29" s="30"/>
      <c r="C29" s="30"/>
      <c r="D29" s="150" t="s">
        <v>496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88"/>
    </row>
    <row r="30" spans="1:19" ht="16.5" customHeight="1">
      <c r="A30" s="134" t="s">
        <v>386</v>
      </c>
      <c r="B30" s="30"/>
      <c r="C30" s="30"/>
      <c r="D30" s="150">
        <v>258798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88"/>
    </row>
    <row r="31" spans="1:19" ht="17.25" customHeight="1">
      <c r="A31" s="134" t="s">
        <v>387</v>
      </c>
      <c r="B31" s="30"/>
      <c r="C31" s="30"/>
      <c r="D31" s="150" t="s">
        <v>497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88" t="s">
        <v>508</v>
      </c>
    </row>
    <row r="32" spans="1:19" ht="17.25" customHeight="1" hidden="1">
      <c r="A32" s="134"/>
      <c r="B32" s="30"/>
      <c r="C32" s="30"/>
      <c r="D32" s="15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88"/>
    </row>
    <row r="33" spans="1:19" ht="18" customHeight="1">
      <c r="A33" s="135" t="s">
        <v>388</v>
      </c>
      <c r="B33" s="30"/>
      <c r="C33" s="30"/>
      <c r="D33" s="282">
        <f>D31+D30+D29+D28+D27+D26+D25+D24+D23+D22+D21+D20+D19+D18+D17+D16+D15+D14+D13+D12+D11+D10+D9+D8+D7</f>
        <v>2007620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2">
        <f>S31+S30+S29+S28+S27+S26+S25+S24+S23+S22+S21+S20+S19+S18+S17+S16+S15+S14+S13+S12+S11+S10+S9+S8+S7</f>
        <v>1912279</v>
      </c>
    </row>
    <row r="34" spans="1:19" ht="23.25" customHeight="1">
      <c r="A34" s="320" t="s">
        <v>5</v>
      </c>
      <c r="B34" s="30"/>
      <c r="C34" s="30"/>
      <c r="D34" s="27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88" t="s">
        <v>6</v>
      </c>
    </row>
    <row r="35" spans="1:19" ht="18" customHeight="1">
      <c r="A35" s="136" t="s">
        <v>389</v>
      </c>
      <c r="B35" s="188" t="s">
        <v>480</v>
      </c>
      <c r="C35" s="30"/>
      <c r="D35" s="278"/>
      <c r="E35" s="150">
        <v>14326000</v>
      </c>
      <c r="F35" s="150">
        <v>463000</v>
      </c>
      <c r="G35" s="150">
        <v>2291300</v>
      </c>
      <c r="H35" s="150">
        <v>2141400</v>
      </c>
      <c r="I35" s="150">
        <v>289700</v>
      </c>
      <c r="J35" s="150">
        <v>257500</v>
      </c>
      <c r="K35" s="153">
        <v>16360300</v>
      </c>
      <c r="L35" s="153">
        <v>18083800</v>
      </c>
      <c r="M35" s="148"/>
      <c r="N35" s="150">
        <v>28700</v>
      </c>
      <c r="O35" s="150">
        <v>8200</v>
      </c>
      <c r="P35" s="150">
        <v>8000</v>
      </c>
      <c r="Q35" s="150">
        <v>22200</v>
      </c>
      <c r="R35" s="281">
        <f>E35+F35+G35+H35+I35+J35+K35+L35+N35+O35+Q35+P35</f>
        <v>54280100</v>
      </c>
      <c r="S35" s="149"/>
    </row>
    <row r="36" spans="1:19" ht="18" customHeight="1">
      <c r="A36" s="137" t="s">
        <v>390</v>
      </c>
      <c r="B36" s="279">
        <f>B33+B35</f>
        <v>4805700</v>
      </c>
      <c r="C36" s="278"/>
      <c r="D36" s="278"/>
      <c r="E36" s="279">
        <f aca="true" t="shared" si="0" ref="E36:L36">E33+E35</f>
        <v>14326000</v>
      </c>
      <c r="F36" s="279">
        <f t="shared" si="0"/>
        <v>463000</v>
      </c>
      <c r="G36" s="279">
        <f t="shared" si="0"/>
        <v>2291300</v>
      </c>
      <c r="H36" s="279">
        <f t="shared" si="0"/>
        <v>2141400</v>
      </c>
      <c r="I36" s="279">
        <f t="shared" si="0"/>
        <v>289700</v>
      </c>
      <c r="J36" s="279">
        <f t="shared" si="0"/>
        <v>257500</v>
      </c>
      <c r="K36" s="279">
        <f t="shared" si="0"/>
        <v>16360300</v>
      </c>
      <c r="L36" s="279">
        <f t="shared" si="0"/>
        <v>18083800</v>
      </c>
      <c r="M36" s="280"/>
      <c r="N36" s="279">
        <f>N33+N35</f>
        <v>28700</v>
      </c>
      <c r="O36" s="279">
        <f>O33+O35</f>
        <v>8200</v>
      </c>
      <c r="P36" s="279">
        <f>P33+P35</f>
        <v>8000</v>
      </c>
      <c r="Q36" s="279">
        <f>Q33+Q35</f>
        <v>22200</v>
      </c>
      <c r="R36" s="279">
        <f>R33+R35</f>
        <v>54280100</v>
      </c>
      <c r="S36" s="148">
        <f>S33+S34</f>
        <v>2112279</v>
      </c>
    </row>
    <row r="37" spans="1:19" ht="23.25" customHeight="1" hidden="1">
      <c r="A37" s="320"/>
      <c r="B37" s="30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88"/>
    </row>
    <row r="38" spans="1:19" ht="23.25" customHeight="1" hidden="1">
      <c r="A38" s="321"/>
      <c r="B38" s="30"/>
      <c r="C38" s="3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</row>
    <row r="39" spans="1:19" ht="39.75" customHeight="1" hidden="1">
      <c r="A39" s="75"/>
      <c r="B39" s="30"/>
      <c r="C39" s="30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</row>
    <row r="40" spans="1:34" s="18" customFormat="1" ht="31.5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2" spans="1:34" s="19" customFormat="1" ht="12.75">
      <c r="A42" s="1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19" customFormat="1" ht="12.75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19" customFormat="1" ht="12.7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19" customFormat="1" ht="12.75">
      <c r="A45" s="14"/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69" ht="44.25" customHeight="1"/>
    <row r="82" ht="45.75" customHeight="1"/>
  </sheetData>
  <sheetProtection/>
  <mergeCells count="11">
    <mergeCell ref="R4:R6"/>
    <mergeCell ref="M5:Q5"/>
    <mergeCell ref="S4:S6"/>
    <mergeCell ref="M1:S1"/>
    <mergeCell ref="A4:A6"/>
    <mergeCell ref="A2:S2"/>
    <mergeCell ref="B4:C5"/>
    <mergeCell ref="D4:D6"/>
    <mergeCell ref="E4:L4"/>
    <mergeCell ref="E5:L5"/>
    <mergeCell ref="M4:Q4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1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60" zoomScaleNormal="9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6" sqref="F6"/>
    </sheetView>
  </sheetViews>
  <sheetFormatPr defaultColWidth="9.16015625" defaultRowHeight="12.75"/>
  <cols>
    <col min="1" max="1" width="3.83203125" style="5" hidden="1" customWidth="1"/>
    <col min="2" max="2" width="15.16015625" style="67" hidden="1" customWidth="1"/>
    <col min="3" max="3" width="14" style="67" customWidth="1"/>
    <col min="4" max="4" width="16" style="67" customWidth="1"/>
    <col min="5" max="5" width="48.5" style="5" customWidth="1"/>
    <col min="6" max="6" width="45" style="5" customWidth="1"/>
    <col min="7" max="8" width="21.16015625" style="5" customWidth="1"/>
    <col min="9" max="9" width="31" style="5" customWidth="1"/>
    <col min="10" max="10" width="21.16015625" style="5" customWidth="1"/>
    <col min="11" max="11" width="15.16015625" style="5" customWidth="1"/>
    <col min="12" max="16384" width="9.16015625" style="4" customWidth="1"/>
  </cols>
  <sheetData>
    <row r="1" spans="1:11" s="26" customFormat="1" ht="22.5" customHeight="1">
      <c r="A1" s="25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7:11" ht="69.75" customHeight="1">
      <c r="G2" s="355" t="s">
        <v>534</v>
      </c>
      <c r="H2" s="355"/>
      <c r="I2" s="355"/>
      <c r="J2" s="355"/>
      <c r="K2" s="355"/>
    </row>
    <row r="3" spans="4:11" ht="69.75" customHeight="1">
      <c r="D3" s="363" t="s">
        <v>15</v>
      </c>
      <c r="E3" s="364"/>
      <c r="F3" s="364"/>
      <c r="G3" s="364"/>
      <c r="H3" s="364"/>
      <c r="I3" s="364"/>
      <c r="J3" s="364"/>
      <c r="K3" s="274"/>
    </row>
    <row r="4" spans="1:11" ht="45" customHeight="1">
      <c r="A4" s="1"/>
      <c r="B4" s="437" t="s">
        <v>16</v>
      </c>
      <c r="C4" s="437"/>
      <c r="D4" s="437"/>
      <c r="E4" s="437"/>
      <c r="F4" s="437"/>
      <c r="G4" s="437"/>
      <c r="H4" s="437"/>
      <c r="I4" s="437"/>
      <c r="J4" s="437"/>
      <c r="K4" s="437"/>
    </row>
    <row r="5" spans="2:11" ht="18.75">
      <c r="B5" s="68"/>
      <c r="C5" s="69"/>
      <c r="D5" s="69"/>
      <c r="E5" s="6"/>
      <c r="F5" s="77"/>
      <c r="G5" s="77"/>
      <c r="H5" s="78"/>
      <c r="I5" s="77"/>
      <c r="J5" s="77"/>
      <c r="K5" s="57" t="s">
        <v>142</v>
      </c>
    </row>
    <row r="6" spans="1:11" ht="122.25" customHeight="1">
      <c r="A6" s="72"/>
      <c r="B6" s="46" t="s">
        <v>139</v>
      </c>
      <c r="C6" s="46" t="s">
        <v>446</v>
      </c>
      <c r="D6" s="46" t="s">
        <v>105</v>
      </c>
      <c r="E6" s="82" t="s">
        <v>471</v>
      </c>
      <c r="F6" s="58" t="s">
        <v>140</v>
      </c>
      <c r="G6" s="58" t="s">
        <v>125</v>
      </c>
      <c r="H6" s="58" t="s">
        <v>126</v>
      </c>
      <c r="I6" s="58" t="s">
        <v>127</v>
      </c>
      <c r="J6" s="428" t="s">
        <v>128</v>
      </c>
      <c r="K6" s="429"/>
    </row>
    <row r="7" spans="1:11" s="21" customFormat="1" ht="9" customHeight="1" hidden="1">
      <c r="A7" s="20"/>
      <c r="B7" s="86" t="s">
        <v>121</v>
      </c>
      <c r="C7" s="86"/>
      <c r="D7" s="86"/>
      <c r="E7" s="87" t="s">
        <v>447</v>
      </c>
      <c r="F7" s="88"/>
      <c r="G7" s="88"/>
      <c r="H7" s="88"/>
      <c r="I7" s="88"/>
      <c r="J7" s="88"/>
      <c r="K7" s="88"/>
    </row>
    <row r="8" spans="2:11" ht="15" hidden="1">
      <c r="B8" s="70"/>
      <c r="C8" s="71"/>
      <c r="D8" s="71"/>
      <c r="E8" s="62"/>
      <c r="F8" s="60"/>
      <c r="G8" s="60"/>
      <c r="H8" s="60"/>
      <c r="I8" s="60"/>
      <c r="J8" s="60"/>
      <c r="K8" s="60"/>
    </row>
    <row r="9" spans="1:11" s="81" customFormat="1" ht="15" hidden="1">
      <c r="A9" s="67"/>
      <c r="B9" s="61" t="s">
        <v>108</v>
      </c>
      <c r="C9" s="71" t="s">
        <v>122</v>
      </c>
      <c r="D9" s="71"/>
      <c r="E9" s="89" t="s">
        <v>145</v>
      </c>
      <c r="F9" s="63" t="s">
        <v>146</v>
      </c>
      <c r="G9" s="63"/>
      <c r="H9" s="63"/>
      <c r="I9" s="63"/>
      <c r="J9" s="63"/>
      <c r="K9" s="63"/>
    </row>
    <row r="10" spans="1:11" s="211" customFormat="1" ht="24" customHeight="1">
      <c r="A10" s="207"/>
      <c r="B10" s="208"/>
      <c r="C10" s="209"/>
      <c r="D10" s="209"/>
      <c r="E10" s="206" t="s">
        <v>465</v>
      </c>
      <c r="F10" s="210"/>
      <c r="G10" s="210"/>
      <c r="H10" s="210"/>
      <c r="I10" s="210"/>
      <c r="J10" s="430">
        <f>J11</f>
        <v>14400</v>
      </c>
      <c r="K10" s="431"/>
    </row>
    <row r="11" spans="1:11" s="211" customFormat="1" ht="39" customHeight="1">
      <c r="A11" s="207"/>
      <c r="B11" s="189"/>
      <c r="C11" s="190" t="s">
        <v>147</v>
      </c>
      <c r="D11" s="190" t="s">
        <v>131</v>
      </c>
      <c r="E11" s="225" t="s">
        <v>148</v>
      </c>
      <c r="F11" s="223" t="s">
        <v>149</v>
      </c>
      <c r="G11" s="224"/>
      <c r="H11" s="224"/>
      <c r="I11" s="224"/>
      <c r="J11" s="432">
        <v>14400</v>
      </c>
      <c r="K11" s="431"/>
    </row>
    <row r="12" spans="2:11" ht="27" hidden="1">
      <c r="B12" s="93">
        <v>1000000</v>
      </c>
      <c r="C12" s="90"/>
      <c r="D12" s="91"/>
      <c r="E12" s="94" t="s">
        <v>150</v>
      </c>
      <c r="F12" s="92"/>
      <c r="G12" s="92"/>
      <c r="H12" s="92"/>
      <c r="I12" s="92"/>
      <c r="J12" s="259"/>
      <c r="K12" s="215"/>
    </row>
    <row r="13" spans="2:11" ht="15" hidden="1">
      <c r="B13" s="58"/>
      <c r="C13" s="61"/>
      <c r="D13" s="71"/>
      <c r="E13" s="65"/>
      <c r="F13" s="63"/>
      <c r="G13" s="63"/>
      <c r="H13" s="63"/>
      <c r="I13" s="63"/>
      <c r="J13" s="260"/>
      <c r="K13" s="216"/>
    </row>
    <row r="14" spans="2:11" ht="15" hidden="1">
      <c r="B14" s="58"/>
      <c r="C14" s="61"/>
      <c r="D14" s="71"/>
      <c r="E14" s="66"/>
      <c r="F14" s="60"/>
      <c r="G14" s="60"/>
      <c r="H14" s="60"/>
      <c r="I14" s="60"/>
      <c r="J14" s="261"/>
      <c r="K14" s="217"/>
    </row>
    <row r="15" spans="2:11" ht="15" hidden="1">
      <c r="B15" s="58"/>
      <c r="C15" s="61"/>
      <c r="D15" s="71"/>
      <c r="E15" s="66"/>
      <c r="F15" s="60"/>
      <c r="G15" s="60"/>
      <c r="H15" s="60"/>
      <c r="I15" s="60"/>
      <c r="J15" s="261"/>
      <c r="K15" s="217"/>
    </row>
    <row r="16" spans="2:11" ht="14.25" hidden="1">
      <c r="B16" s="58" t="s">
        <v>108</v>
      </c>
      <c r="C16" s="58" t="s">
        <v>108</v>
      </c>
      <c r="D16" s="70"/>
      <c r="E16" s="64" t="s">
        <v>108</v>
      </c>
      <c r="F16" s="63"/>
      <c r="G16" s="63"/>
      <c r="H16" s="63"/>
      <c r="I16" s="63"/>
      <c r="J16" s="260"/>
      <c r="K16" s="216"/>
    </row>
    <row r="17" spans="2:11" ht="15.75">
      <c r="B17" s="58"/>
      <c r="C17" s="58"/>
      <c r="D17" s="70"/>
      <c r="E17" s="306" t="s">
        <v>513</v>
      </c>
      <c r="F17" s="63"/>
      <c r="G17" s="63"/>
      <c r="H17" s="63"/>
      <c r="I17" s="63"/>
      <c r="J17" s="432">
        <f>J18+J19</f>
        <v>274997</v>
      </c>
      <c r="K17" s="431"/>
    </row>
    <row r="18" spans="2:11" ht="15.75">
      <c r="B18" s="58"/>
      <c r="C18" s="307">
        <v>70201</v>
      </c>
      <c r="D18" s="308" t="s">
        <v>241</v>
      </c>
      <c r="E18" s="305" t="s">
        <v>514</v>
      </c>
      <c r="F18" s="224" t="s">
        <v>146</v>
      </c>
      <c r="G18" s="63"/>
      <c r="H18" s="63"/>
      <c r="I18" s="63"/>
      <c r="J18" s="432">
        <v>259397</v>
      </c>
      <c r="K18" s="431"/>
    </row>
    <row r="19" spans="2:11" ht="15.75">
      <c r="B19" s="58"/>
      <c r="C19" s="307">
        <v>150101</v>
      </c>
      <c r="D19" s="308" t="s">
        <v>133</v>
      </c>
      <c r="E19" s="305" t="s">
        <v>246</v>
      </c>
      <c r="F19" s="63" t="s">
        <v>515</v>
      </c>
      <c r="G19" s="63">
        <v>15600</v>
      </c>
      <c r="H19" s="63"/>
      <c r="I19" s="63"/>
      <c r="J19" s="432">
        <v>15600</v>
      </c>
      <c r="K19" s="431"/>
    </row>
    <row r="20" spans="2:11" ht="29.25" customHeight="1">
      <c r="B20" s="93">
        <v>1500000</v>
      </c>
      <c r="C20" s="93"/>
      <c r="D20" s="86"/>
      <c r="E20" s="206" t="s">
        <v>476</v>
      </c>
      <c r="F20" s="95"/>
      <c r="G20" s="95"/>
      <c r="H20" s="95"/>
      <c r="I20" s="95"/>
      <c r="J20" s="433">
        <f>J21</f>
        <v>20000</v>
      </c>
      <c r="K20" s="431"/>
    </row>
    <row r="21" spans="1:11" s="81" customFormat="1" ht="118.5" customHeight="1">
      <c r="A21" s="67"/>
      <c r="B21" s="61" t="s">
        <v>108</v>
      </c>
      <c r="C21" s="190" t="s">
        <v>255</v>
      </c>
      <c r="D21" s="190" t="s">
        <v>252</v>
      </c>
      <c r="E21" s="258" t="s">
        <v>256</v>
      </c>
      <c r="F21" s="224" t="s">
        <v>146</v>
      </c>
      <c r="G21" s="63"/>
      <c r="H21" s="63"/>
      <c r="I21" s="63"/>
      <c r="J21" s="438">
        <v>20000</v>
      </c>
      <c r="K21" s="431"/>
    </row>
    <row r="22" spans="1:11" s="220" customFormat="1" ht="21" customHeight="1">
      <c r="A22" s="218"/>
      <c r="B22" s="191"/>
      <c r="C22" s="191"/>
      <c r="D22" s="192"/>
      <c r="E22" s="191" t="s">
        <v>347</v>
      </c>
      <c r="F22" s="219"/>
      <c r="G22" s="219"/>
      <c r="H22" s="219"/>
      <c r="I22" s="219"/>
      <c r="J22" s="434">
        <f>J23</f>
        <v>25000</v>
      </c>
      <c r="K22" s="431"/>
    </row>
    <row r="23" spans="1:11" s="220" customFormat="1" ht="24" customHeight="1">
      <c r="A23" s="218"/>
      <c r="B23" s="189"/>
      <c r="C23" s="189">
        <v>110201</v>
      </c>
      <c r="D23" s="190" t="s">
        <v>310</v>
      </c>
      <c r="E23" s="253" t="s">
        <v>311</v>
      </c>
      <c r="F23" s="224" t="s">
        <v>146</v>
      </c>
      <c r="G23" s="224"/>
      <c r="H23" s="224"/>
      <c r="I23" s="224"/>
      <c r="J23" s="432">
        <v>25000</v>
      </c>
      <c r="K23" s="431"/>
    </row>
    <row r="24" spans="1:11" s="214" customFormat="1" ht="33.75" customHeight="1">
      <c r="A24" s="212"/>
      <c r="B24" s="213"/>
      <c r="C24" s="255"/>
      <c r="D24" s="257"/>
      <c r="E24" s="255" t="s">
        <v>124</v>
      </c>
      <c r="F24" s="256"/>
      <c r="G24" s="256"/>
      <c r="H24" s="256"/>
      <c r="I24" s="256"/>
      <c r="J24" s="435">
        <f>J10+J20+J22+J17</f>
        <v>334397</v>
      </c>
      <c r="K24" s="431"/>
    </row>
    <row r="26" spans="2:18" ht="42.75" customHeight="1"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81"/>
      <c r="M26" s="81"/>
      <c r="N26" s="81"/>
      <c r="O26" s="81"/>
      <c r="P26" s="81"/>
      <c r="Q26" s="81"/>
      <c r="R26" s="81"/>
    </row>
    <row r="27" spans="2:18" ht="20.25" customHeight="1"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</row>
    <row r="28" spans="2:18" ht="19.5" customHeight="1"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</row>
    <row r="30" spans="2:3" ht="12.75">
      <c r="B30" s="84"/>
      <c r="C30" s="1"/>
    </row>
  </sheetData>
  <sheetProtection/>
  <mergeCells count="18">
    <mergeCell ref="J24:K24"/>
    <mergeCell ref="B1:K1"/>
    <mergeCell ref="B4:K4"/>
    <mergeCell ref="J18:K18"/>
    <mergeCell ref="J19:K19"/>
    <mergeCell ref="J17:K17"/>
    <mergeCell ref="J21:K21"/>
    <mergeCell ref="D3:J3"/>
    <mergeCell ref="B27:R27"/>
    <mergeCell ref="B28:R28"/>
    <mergeCell ref="B26:K26"/>
    <mergeCell ref="G2:K2"/>
    <mergeCell ref="J6:K6"/>
    <mergeCell ref="J10:K10"/>
    <mergeCell ref="J11:K11"/>
    <mergeCell ref="J20:K20"/>
    <mergeCell ref="J22:K22"/>
    <mergeCell ref="J23:K23"/>
  </mergeCells>
  <printOptions horizontalCentered="1"/>
  <pageMargins left="0.4330708661417323" right="0.3937007874015748" top="1.1023622047244095" bottom="0.7086614173228347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SheetLayoutView="100" zoomScalePageLayoutView="0" workbookViewId="0" topLeftCell="C10">
      <selection activeCell="I14" sqref="I14"/>
    </sheetView>
  </sheetViews>
  <sheetFormatPr defaultColWidth="9.16015625" defaultRowHeight="12.75"/>
  <cols>
    <col min="1" max="1" width="3.83203125" style="5" hidden="1" customWidth="1"/>
    <col min="2" max="2" width="16.5" style="67" hidden="1" customWidth="1"/>
    <col min="3" max="3" width="15.5" style="67" customWidth="1"/>
    <col min="4" max="4" width="17.83203125" style="67" customWidth="1"/>
    <col min="5" max="5" width="54" style="5" customWidth="1"/>
    <col min="6" max="6" width="49" style="5" customWidth="1"/>
    <col min="7" max="8" width="21.16015625" style="5" customWidth="1"/>
    <col min="9" max="9" width="23" style="5" customWidth="1"/>
    <col min="10" max="10" width="4.33203125" style="4" customWidth="1"/>
    <col min="11" max="16384" width="9.16015625" style="4" customWidth="1"/>
  </cols>
  <sheetData>
    <row r="1" spans="1:9" s="26" customFormat="1" ht="13.5" customHeight="1">
      <c r="A1" s="25"/>
      <c r="B1" s="436"/>
      <c r="C1" s="436"/>
      <c r="D1" s="436"/>
      <c r="E1" s="436"/>
      <c r="F1" s="436"/>
      <c r="G1" s="436"/>
      <c r="H1" s="436"/>
      <c r="I1" s="436"/>
    </row>
    <row r="2" spans="7:9" ht="81" customHeight="1">
      <c r="G2" s="355" t="s">
        <v>535</v>
      </c>
      <c r="H2" s="355"/>
      <c r="I2" s="355"/>
    </row>
    <row r="3" spans="2:9" ht="40.5" customHeight="1">
      <c r="B3" s="85"/>
      <c r="C3" s="85"/>
      <c r="D3" s="439" t="s">
        <v>17</v>
      </c>
      <c r="E3" s="440"/>
      <c r="F3" s="440"/>
      <c r="G3" s="440"/>
      <c r="H3" s="440"/>
      <c r="I3" s="441"/>
    </row>
    <row r="4" spans="1:9" ht="42.75" customHeight="1">
      <c r="A4" s="1"/>
      <c r="B4" s="437" t="s">
        <v>18</v>
      </c>
      <c r="C4" s="437"/>
      <c r="D4" s="437"/>
      <c r="E4" s="437"/>
      <c r="F4" s="437"/>
      <c r="G4" s="437"/>
      <c r="H4" s="437"/>
      <c r="I4" s="437"/>
    </row>
    <row r="5" spans="2:9" ht="18.75">
      <c r="B5" s="68"/>
      <c r="C5" s="69"/>
      <c r="D5" s="69"/>
      <c r="E5" s="6"/>
      <c r="F5" s="77"/>
      <c r="G5" s="77"/>
      <c r="H5" s="78"/>
      <c r="I5" s="57" t="s">
        <v>142</v>
      </c>
    </row>
    <row r="6" spans="1:9" ht="107.25" customHeight="1">
      <c r="A6" s="72"/>
      <c r="B6" s="79" t="s">
        <v>139</v>
      </c>
      <c r="C6" s="304" t="s">
        <v>446</v>
      </c>
      <c r="D6" s="304" t="s">
        <v>105</v>
      </c>
      <c r="E6" s="304" t="s">
        <v>470</v>
      </c>
      <c r="F6" s="58" t="s">
        <v>129</v>
      </c>
      <c r="G6" s="80" t="s">
        <v>93</v>
      </c>
      <c r="H6" s="58" t="s">
        <v>94</v>
      </c>
      <c r="I6" s="58" t="s">
        <v>130</v>
      </c>
    </row>
    <row r="7" spans="1:9" s="21" customFormat="1" ht="30.75" customHeight="1">
      <c r="A7" s="20"/>
      <c r="B7" s="86" t="s">
        <v>121</v>
      </c>
      <c r="C7" s="86"/>
      <c r="D7" s="86"/>
      <c r="E7" s="87" t="s">
        <v>340</v>
      </c>
      <c r="F7" s="88"/>
      <c r="G7" s="119">
        <f>G9+G10+G11+G12</f>
        <v>67000</v>
      </c>
      <c r="H7" s="119">
        <f>H9+H10+H11</f>
        <v>0</v>
      </c>
      <c r="I7" s="119">
        <f>G7+H7</f>
        <v>67000</v>
      </c>
    </row>
    <row r="8" spans="2:9" ht="17.25" customHeight="1" hidden="1">
      <c r="B8" s="70" t="s">
        <v>102</v>
      </c>
      <c r="C8" s="70"/>
      <c r="D8" s="70"/>
      <c r="E8" s="59" t="s">
        <v>177</v>
      </c>
      <c r="F8" s="60"/>
      <c r="G8" s="120"/>
      <c r="H8" s="120"/>
      <c r="I8" s="120"/>
    </row>
    <row r="9" spans="1:9" s="81" customFormat="1" ht="60">
      <c r="A9" s="67"/>
      <c r="B9" s="61" t="s">
        <v>108</v>
      </c>
      <c r="C9" s="61">
        <v>250404</v>
      </c>
      <c r="D9" s="71" t="s">
        <v>230</v>
      </c>
      <c r="E9" s="99" t="s">
        <v>143</v>
      </c>
      <c r="F9" s="89" t="s">
        <v>338</v>
      </c>
      <c r="G9" s="121">
        <v>45000</v>
      </c>
      <c r="H9" s="121"/>
      <c r="I9" s="120">
        <f aca="true" t="shared" si="0" ref="I9:I14">G9+H9</f>
        <v>45000</v>
      </c>
    </row>
    <row r="10" spans="1:9" s="81" customFormat="1" ht="84.75" customHeight="1">
      <c r="A10" s="67"/>
      <c r="B10" s="61"/>
      <c r="C10" s="61">
        <v>250404</v>
      </c>
      <c r="D10" s="71" t="s">
        <v>230</v>
      </c>
      <c r="E10" s="99" t="s">
        <v>143</v>
      </c>
      <c r="F10" s="89" t="s">
        <v>469</v>
      </c>
      <c r="G10" s="121">
        <v>5000</v>
      </c>
      <c r="H10" s="121"/>
      <c r="I10" s="120">
        <f t="shared" si="0"/>
        <v>5000</v>
      </c>
    </row>
    <row r="11" spans="1:9" s="81" customFormat="1" ht="60">
      <c r="A11" s="67"/>
      <c r="B11" s="61"/>
      <c r="C11" s="61">
        <v>250404</v>
      </c>
      <c r="D11" s="71" t="s">
        <v>230</v>
      </c>
      <c r="E11" s="99" t="s">
        <v>143</v>
      </c>
      <c r="F11" s="89" t="s">
        <v>152</v>
      </c>
      <c r="G11" s="121">
        <v>10000</v>
      </c>
      <c r="H11" s="121"/>
      <c r="I11" s="120">
        <f t="shared" si="0"/>
        <v>10000</v>
      </c>
    </row>
    <row r="12" spans="1:9" s="81" customFormat="1" ht="45">
      <c r="A12" s="67"/>
      <c r="B12" s="61"/>
      <c r="C12" s="61">
        <v>250404</v>
      </c>
      <c r="D12" s="71" t="s">
        <v>230</v>
      </c>
      <c r="E12" s="99" t="s">
        <v>143</v>
      </c>
      <c r="F12" s="221" t="s">
        <v>468</v>
      </c>
      <c r="G12" s="121">
        <v>7000</v>
      </c>
      <c r="H12" s="121"/>
      <c r="I12" s="120">
        <f t="shared" si="0"/>
        <v>7000</v>
      </c>
    </row>
    <row r="13" spans="1:9" s="81" customFormat="1" ht="28.5">
      <c r="A13" s="67"/>
      <c r="B13" s="90"/>
      <c r="C13" s="90"/>
      <c r="D13" s="91"/>
      <c r="E13" s="87" t="s">
        <v>342</v>
      </c>
      <c r="F13" s="96"/>
      <c r="G13" s="119">
        <f>G14+G15+G16+G17+G18+G19+G20+G22+G23</f>
        <v>185094</v>
      </c>
      <c r="H13" s="119">
        <f>H14+H15+H16+H17+H18+H19+H20+H22+H23</f>
        <v>24400</v>
      </c>
      <c r="I13" s="119">
        <f t="shared" si="0"/>
        <v>209494</v>
      </c>
    </row>
    <row r="14" spans="1:9" s="81" customFormat="1" ht="60">
      <c r="A14" s="67"/>
      <c r="B14" s="61"/>
      <c r="C14" s="71" t="s">
        <v>153</v>
      </c>
      <c r="D14" s="71" t="s">
        <v>236</v>
      </c>
      <c r="E14" s="89" t="s">
        <v>143</v>
      </c>
      <c r="F14" s="89" t="s">
        <v>154</v>
      </c>
      <c r="G14" s="121">
        <v>76594</v>
      </c>
      <c r="H14" s="121"/>
      <c r="I14" s="120">
        <f t="shared" si="0"/>
        <v>76594</v>
      </c>
    </row>
    <row r="15" spans="1:9" s="81" customFormat="1" ht="90">
      <c r="A15" s="67"/>
      <c r="B15" s="61"/>
      <c r="C15" s="71" t="s">
        <v>155</v>
      </c>
      <c r="D15" s="71" t="s">
        <v>237</v>
      </c>
      <c r="E15" s="89" t="s">
        <v>157</v>
      </c>
      <c r="F15" s="89" t="s">
        <v>156</v>
      </c>
      <c r="G15" s="254">
        <v>1500</v>
      </c>
      <c r="H15" s="254"/>
      <c r="I15" s="120">
        <f aca="true" t="shared" si="1" ref="I15:I23">G15+H15</f>
        <v>1500</v>
      </c>
    </row>
    <row r="16" spans="1:9" s="81" customFormat="1" ht="32.25" customHeight="1">
      <c r="A16" s="67"/>
      <c r="B16" s="61"/>
      <c r="C16" s="71" t="s">
        <v>155</v>
      </c>
      <c r="D16" s="71" t="s">
        <v>237</v>
      </c>
      <c r="E16" s="89" t="s">
        <v>157</v>
      </c>
      <c r="F16" s="89" t="s">
        <v>158</v>
      </c>
      <c r="G16" s="254">
        <v>3500</v>
      </c>
      <c r="H16" s="254"/>
      <c r="I16" s="120">
        <f t="shared" si="1"/>
        <v>3500</v>
      </c>
    </row>
    <row r="17" spans="1:9" s="81" customFormat="1" ht="32.25" customHeight="1">
      <c r="A17" s="67"/>
      <c r="B17" s="61"/>
      <c r="C17" s="71" t="s">
        <v>159</v>
      </c>
      <c r="D17" s="71" t="s">
        <v>238</v>
      </c>
      <c r="E17" s="89" t="s">
        <v>160</v>
      </c>
      <c r="F17" s="89" t="s">
        <v>161</v>
      </c>
      <c r="G17" s="254">
        <v>20000</v>
      </c>
      <c r="H17" s="254"/>
      <c r="I17" s="120">
        <f t="shared" si="1"/>
        <v>20000</v>
      </c>
    </row>
    <row r="18" spans="1:9" s="81" customFormat="1" ht="63.75" customHeight="1">
      <c r="A18" s="67"/>
      <c r="B18" s="61"/>
      <c r="C18" s="71" t="s">
        <v>147</v>
      </c>
      <c r="D18" s="71" t="s">
        <v>131</v>
      </c>
      <c r="E18" s="89" t="s">
        <v>148</v>
      </c>
      <c r="F18" s="89" t="s">
        <v>162</v>
      </c>
      <c r="G18" s="254"/>
      <c r="H18" s="254">
        <v>14400</v>
      </c>
      <c r="I18" s="120">
        <f t="shared" si="1"/>
        <v>14400</v>
      </c>
    </row>
    <row r="19" spans="1:9" s="81" customFormat="1" ht="63.75" customHeight="1">
      <c r="A19" s="67"/>
      <c r="B19" s="61"/>
      <c r="C19" s="71" t="s">
        <v>134</v>
      </c>
      <c r="D19" s="71" t="s">
        <v>135</v>
      </c>
      <c r="E19" s="89" t="s">
        <v>163</v>
      </c>
      <c r="F19" s="101" t="s">
        <v>466</v>
      </c>
      <c r="G19" s="254">
        <v>10000</v>
      </c>
      <c r="H19" s="121"/>
      <c r="I19" s="120">
        <f t="shared" si="1"/>
        <v>10000</v>
      </c>
    </row>
    <row r="20" spans="1:9" s="81" customFormat="1" ht="90.75" customHeight="1">
      <c r="A20" s="67"/>
      <c r="B20" s="61"/>
      <c r="C20" s="71" t="s">
        <v>164</v>
      </c>
      <c r="D20" s="71" t="s">
        <v>240</v>
      </c>
      <c r="E20" s="89" t="s">
        <v>165</v>
      </c>
      <c r="F20" s="89" t="s">
        <v>166</v>
      </c>
      <c r="G20" s="254">
        <v>13500</v>
      </c>
      <c r="H20" s="121"/>
      <c r="I20" s="120">
        <f t="shared" si="1"/>
        <v>13500</v>
      </c>
    </row>
    <row r="21" spans="1:9" s="81" customFormat="1" ht="90.75" customHeight="1">
      <c r="A21" s="67"/>
      <c r="B21" s="61"/>
      <c r="C21" s="71" t="s">
        <v>509</v>
      </c>
      <c r="D21" s="71" t="s">
        <v>510</v>
      </c>
      <c r="E21" s="89" t="s">
        <v>511</v>
      </c>
      <c r="F21" s="89" t="s">
        <v>512</v>
      </c>
      <c r="G21" s="254">
        <v>15000</v>
      </c>
      <c r="H21" s="121"/>
      <c r="I21" s="120">
        <f t="shared" si="1"/>
        <v>15000</v>
      </c>
    </row>
    <row r="22" spans="1:9" s="81" customFormat="1" ht="93" customHeight="1">
      <c r="A22" s="67"/>
      <c r="B22" s="61"/>
      <c r="C22" s="71" t="s">
        <v>167</v>
      </c>
      <c r="D22" s="71" t="s">
        <v>230</v>
      </c>
      <c r="E22" s="89" t="s">
        <v>143</v>
      </c>
      <c r="F22" s="89" t="s">
        <v>151</v>
      </c>
      <c r="G22" s="254">
        <v>45000</v>
      </c>
      <c r="H22" s="121"/>
      <c r="I22" s="120">
        <f t="shared" si="1"/>
        <v>45000</v>
      </c>
    </row>
    <row r="23" spans="1:9" s="81" customFormat="1" ht="54.75" customHeight="1">
      <c r="A23" s="67"/>
      <c r="B23" s="61"/>
      <c r="C23" s="71" t="s">
        <v>168</v>
      </c>
      <c r="D23" s="71" t="s">
        <v>131</v>
      </c>
      <c r="E23" s="89" t="s">
        <v>144</v>
      </c>
      <c r="F23" s="89" t="s">
        <v>169</v>
      </c>
      <c r="G23" s="121">
        <v>15000</v>
      </c>
      <c r="H23" s="121">
        <v>10000</v>
      </c>
      <c r="I23" s="120">
        <f t="shared" si="1"/>
        <v>25000</v>
      </c>
    </row>
    <row r="24" spans="2:9" ht="13.5" customHeight="1" hidden="1">
      <c r="B24" s="93">
        <v>1000000</v>
      </c>
      <c r="C24" s="90"/>
      <c r="D24" s="91"/>
      <c r="E24" s="94" t="s">
        <v>343</v>
      </c>
      <c r="F24" s="92"/>
      <c r="G24" s="119">
        <f>G25</f>
        <v>0</v>
      </c>
      <c r="H24" s="119">
        <f>H25</f>
        <v>0</v>
      </c>
      <c r="I24" s="119">
        <f aca="true" t="shared" si="2" ref="I24:I31">G24+H24</f>
        <v>0</v>
      </c>
    </row>
    <row r="25" spans="2:9" ht="21" customHeight="1" hidden="1">
      <c r="B25" s="58"/>
      <c r="C25" s="61"/>
      <c r="D25" s="71"/>
      <c r="E25" s="64"/>
      <c r="F25" s="63"/>
      <c r="G25" s="121"/>
      <c r="H25" s="121"/>
      <c r="I25" s="120">
        <f t="shared" si="2"/>
        <v>0</v>
      </c>
    </row>
    <row r="26" spans="2:9" ht="28.5">
      <c r="B26" s="93">
        <v>1500000</v>
      </c>
      <c r="C26" s="93"/>
      <c r="D26" s="86"/>
      <c r="E26" s="87" t="s">
        <v>344</v>
      </c>
      <c r="F26" s="95"/>
      <c r="G26" s="122">
        <f>G27+G28+G29</f>
        <v>47728</v>
      </c>
      <c r="H26" s="122">
        <f>H27+H28+H29</f>
        <v>0</v>
      </c>
      <c r="I26" s="122">
        <f t="shared" si="2"/>
        <v>47728</v>
      </c>
    </row>
    <row r="27" spans="1:9" s="81" customFormat="1" ht="45">
      <c r="A27" s="67"/>
      <c r="B27" s="61"/>
      <c r="C27" s="71" t="s">
        <v>170</v>
      </c>
      <c r="D27" s="71" t="s">
        <v>252</v>
      </c>
      <c r="E27" s="89" t="s">
        <v>171</v>
      </c>
      <c r="F27" s="222" t="s">
        <v>478</v>
      </c>
      <c r="G27" s="254">
        <v>34000</v>
      </c>
      <c r="H27" s="121"/>
      <c r="I27" s="120">
        <f t="shared" si="2"/>
        <v>34000</v>
      </c>
    </row>
    <row r="28" spans="2:9" ht="65.25" customHeight="1">
      <c r="B28" s="58"/>
      <c r="C28" s="71" t="s">
        <v>153</v>
      </c>
      <c r="D28" s="71" t="s">
        <v>236</v>
      </c>
      <c r="E28" s="89" t="s">
        <v>172</v>
      </c>
      <c r="F28" s="222" t="s">
        <v>467</v>
      </c>
      <c r="G28" s="254">
        <v>13728</v>
      </c>
      <c r="H28" s="121"/>
      <c r="I28" s="120">
        <f t="shared" si="2"/>
        <v>13728</v>
      </c>
    </row>
    <row r="29" spans="2:9" ht="63.75" hidden="1">
      <c r="B29" s="58" t="s">
        <v>108</v>
      </c>
      <c r="C29" s="71" t="s">
        <v>170</v>
      </c>
      <c r="D29" s="70"/>
      <c r="E29" s="89" t="s">
        <v>171</v>
      </c>
      <c r="F29" s="97" t="s">
        <v>173</v>
      </c>
      <c r="G29" s="121"/>
      <c r="H29" s="121"/>
      <c r="I29" s="120">
        <f t="shared" si="2"/>
        <v>0</v>
      </c>
    </row>
    <row r="30" spans="2:9" ht="27" customHeight="1">
      <c r="B30" s="93"/>
      <c r="C30" s="91"/>
      <c r="D30" s="86"/>
      <c r="E30" s="87" t="s">
        <v>475</v>
      </c>
      <c r="F30" s="98"/>
      <c r="G30" s="119">
        <f>G31</f>
        <v>22200</v>
      </c>
      <c r="H30" s="119">
        <f>H31</f>
        <v>0</v>
      </c>
      <c r="I30" s="119">
        <f t="shared" si="2"/>
        <v>22200</v>
      </c>
    </row>
    <row r="31" spans="1:9" s="28" customFormat="1" ht="60.75" customHeight="1">
      <c r="A31" s="27"/>
      <c r="B31" s="262"/>
      <c r="C31" s="263" t="s">
        <v>174</v>
      </c>
      <c r="D31" s="71" t="s">
        <v>318</v>
      </c>
      <c r="E31" s="264" t="s">
        <v>175</v>
      </c>
      <c r="F31" s="265" t="s">
        <v>176</v>
      </c>
      <c r="G31" s="266">
        <v>22200</v>
      </c>
      <c r="H31" s="266"/>
      <c r="I31" s="267">
        <f t="shared" si="2"/>
        <v>22200</v>
      </c>
    </row>
    <row r="32" spans="1:9" s="125" customFormat="1" ht="33.75" customHeight="1">
      <c r="A32" s="123"/>
      <c r="B32" s="124"/>
      <c r="C32" s="268"/>
      <c r="D32" s="269"/>
      <c r="E32" s="270" t="s">
        <v>124</v>
      </c>
      <c r="F32" s="271"/>
      <c r="G32" s="272">
        <f>G7+G13+G24+G26+G30</f>
        <v>322022</v>
      </c>
      <c r="H32" s="272">
        <f>H7+H13+H24+H26+H30</f>
        <v>24400</v>
      </c>
      <c r="I32" s="272">
        <f>I7+I13+I24+I26+I30</f>
        <v>346422</v>
      </c>
    </row>
    <row r="34" spans="2:9" ht="23.25" customHeight="1">
      <c r="B34" s="427"/>
      <c r="C34" s="427"/>
      <c r="D34" s="427"/>
      <c r="E34" s="427"/>
      <c r="F34" s="427"/>
      <c r="G34" s="427"/>
      <c r="H34" s="427"/>
      <c r="I34" s="427"/>
    </row>
    <row r="35" spans="2:17" ht="20.25" customHeight="1">
      <c r="B35" s="368"/>
      <c r="C35" s="368"/>
      <c r="D35" s="368"/>
      <c r="E35" s="368"/>
      <c r="F35" s="368"/>
      <c r="G35" s="368"/>
      <c r="H35" s="368"/>
      <c r="I35" s="368"/>
      <c r="J35" s="83"/>
      <c r="K35" s="83"/>
      <c r="L35" s="83"/>
      <c r="M35" s="83"/>
      <c r="N35" s="83"/>
      <c r="O35" s="83"/>
      <c r="P35" s="83"/>
      <c r="Q35" s="83"/>
    </row>
    <row r="36" spans="2:17" ht="19.5" customHeight="1">
      <c r="B36" s="368"/>
      <c r="C36" s="368"/>
      <c r="D36" s="368"/>
      <c r="E36" s="368"/>
      <c r="F36" s="368"/>
      <c r="G36" s="368"/>
      <c r="H36" s="368"/>
      <c r="I36" s="368"/>
      <c r="J36" s="83"/>
      <c r="K36" s="83"/>
      <c r="L36" s="83"/>
      <c r="M36" s="83"/>
      <c r="N36" s="83"/>
      <c r="O36" s="83"/>
      <c r="P36" s="83"/>
      <c r="Q36" s="83"/>
    </row>
    <row r="38" spans="2:3" ht="12.75">
      <c r="B38" s="84" t="s">
        <v>141</v>
      </c>
      <c r="C38" s="1"/>
    </row>
  </sheetData>
  <sheetProtection/>
  <mergeCells count="7">
    <mergeCell ref="B35:I35"/>
    <mergeCell ref="B36:I36"/>
    <mergeCell ref="B34:I34"/>
    <mergeCell ref="B1:I1"/>
    <mergeCell ref="G2:I2"/>
    <mergeCell ref="B4:I4"/>
    <mergeCell ref="D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2015-03-25T14:05:05Z</cp:lastPrinted>
  <dcterms:created xsi:type="dcterms:W3CDTF">2014-01-17T10:52:16Z</dcterms:created>
  <dcterms:modified xsi:type="dcterms:W3CDTF">2015-03-25T14:05:21Z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